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/Users/ericacerulo/Downloads/"/>
    </mc:Choice>
  </mc:AlternateContent>
  <bookViews>
    <workbookView xWindow="360" yWindow="1840" windowWidth="29040" windowHeight="15720" tabRatio="500" activeTab="3"/>
  </bookViews>
  <sheets>
    <sheet name="Summary" sheetId="1" r:id="rId1"/>
    <sheet name="Book Revenue Actuals" sheetId="3" r:id="rId2"/>
    <sheet name="Monthly P&amp;L" sheetId="2" r:id="rId3"/>
    <sheet name="DTC &amp; Membership" sheetId="5" r:id="rId4"/>
  </sheets>
  <calcPr calcId="191029" iterate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20" i="2" l="1"/>
  <c r="Q22" i="2"/>
  <c r="P20" i="2"/>
  <c r="P22" i="2"/>
  <c r="C20" i="5"/>
  <c r="C21" i="5"/>
  <c r="C18" i="5"/>
  <c r="C17" i="5"/>
  <c r="C15" i="5"/>
  <c r="C22" i="5"/>
  <c r="H9" i="5"/>
  <c r="G9" i="5"/>
  <c r="F9" i="5"/>
  <c r="E9" i="5"/>
  <c r="C28" i="3"/>
  <c r="Q21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U19" i="3"/>
  <c r="C19" i="3"/>
  <c r="U18" i="3"/>
  <c r="U17" i="3"/>
  <c r="T14" i="3"/>
  <c r="S14" i="3"/>
  <c r="S21" i="3"/>
  <c r="R14" i="3"/>
  <c r="R21" i="3"/>
  <c r="Q14" i="3"/>
  <c r="P14" i="3"/>
  <c r="P21" i="3"/>
  <c r="O14" i="3"/>
  <c r="O21" i="3"/>
  <c r="N14" i="3"/>
  <c r="N21" i="3"/>
  <c r="M14" i="3"/>
  <c r="M21" i="3"/>
  <c r="L14" i="3"/>
  <c r="L21" i="3"/>
  <c r="K14" i="3"/>
  <c r="K21" i="3"/>
  <c r="J14" i="3"/>
  <c r="J21" i="3"/>
  <c r="I14" i="3"/>
  <c r="I21" i="3"/>
  <c r="H14" i="3"/>
  <c r="H21" i="3"/>
  <c r="G14" i="3"/>
  <c r="G21" i="3"/>
  <c r="F14" i="3"/>
  <c r="F21" i="3"/>
  <c r="E14" i="3"/>
  <c r="E21" i="3"/>
  <c r="D14" i="3"/>
  <c r="D21" i="3"/>
  <c r="C14" i="3"/>
  <c r="C21" i="3"/>
  <c r="U13" i="3"/>
  <c r="U12" i="3"/>
  <c r="U11" i="3"/>
  <c r="U10" i="3"/>
  <c r="U9" i="3"/>
  <c r="U8" i="3"/>
  <c r="U7" i="3"/>
  <c r="U6" i="3"/>
  <c r="BH36" i="2"/>
  <c r="BH37" i="2"/>
  <c r="BF36" i="2"/>
  <c r="BF37" i="2"/>
  <c r="BE36" i="2"/>
  <c r="BE37" i="2"/>
  <c r="BC36" i="2"/>
  <c r="BC37" i="2"/>
  <c r="AZ36" i="2"/>
  <c r="AZ37" i="2"/>
  <c r="AX36" i="2"/>
  <c r="AX37" i="2"/>
  <c r="AW36" i="2"/>
  <c r="AW37" i="2"/>
  <c r="AU36" i="2"/>
  <c r="AU37" i="2"/>
  <c r="AR36" i="2"/>
  <c r="AR37" i="2"/>
  <c r="AP36" i="2"/>
  <c r="AP37" i="2"/>
  <c r="AO36" i="2"/>
  <c r="AO37" i="2"/>
  <c r="AM36" i="2"/>
  <c r="AM37" i="2"/>
  <c r="AJ36" i="2"/>
  <c r="AJ37" i="2"/>
  <c r="AH36" i="2"/>
  <c r="AH37" i="2"/>
  <c r="AG36" i="2"/>
  <c r="AG37" i="2"/>
  <c r="AE36" i="2"/>
  <c r="AE37" i="2"/>
  <c r="AB36" i="2"/>
  <c r="AB37" i="2"/>
  <c r="Z36" i="2"/>
  <c r="Z37" i="2"/>
  <c r="Y36" i="2"/>
  <c r="Y37" i="2"/>
  <c r="W36" i="2"/>
  <c r="W37" i="2"/>
  <c r="T36" i="2"/>
  <c r="T37" i="2"/>
  <c r="R36" i="2"/>
  <c r="R37" i="2"/>
  <c r="Q36" i="2"/>
  <c r="Q37" i="2"/>
  <c r="O36" i="2"/>
  <c r="O37" i="2"/>
  <c r="L36" i="2"/>
  <c r="L37" i="2"/>
  <c r="J36" i="2"/>
  <c r="J37" i="2"/>
  <c r="I36" i="2"/>
  <c r="I37" i="2"/>
  <c r="G36" i="2"/>
  <c r="G37" i="2"/>
  <c r="D36" i="2"/>
  <c r="D37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H26" i="2"/>
  <c r="BF26" i="2"/>
  <c r="BE26" i="2"/>
  <c r="BC26" i="2"/>
  <c r="AZ26" i="2"/>
  <c r="AX26" i="2"/>
  <c r="AW26" i="2"/>
  <c r="AU26" i="2"/>
  <c r="AR26" i="2"/>
  <c r="AP26" i="2"/>
  <c r="AO26" i="2"/>
  <c r="AM26" i="2"/>
  <c r="AJ26" i="2"/>
  <c r="AH26" i="2"/>
  <c r="AG26" i="2"/>
  <c r="AE26" i="2"/>
  <c r="AB26" i="2"/>
  <c r="Z26" i="2"/>
  <c r="Y26" i="2"/>
  <c r="W26" i="2"/>
  <c r="T26" i="2"/>
  <c r="R26" i="2"/>
  <c r="Q26" i="2"/>
  <c r="O26" i="2"/>
  <c r="L26" i="2"/>
  <c r="J26" i="2"/>
  <c r="I26" i="2"/>
  <c r="G26" i="2"/>
  <c r="D26" i="2"/>
  <c r="BJ25" i="2"/>
  <c r="BJ36" i="2"/>
  <c r="BJ37" i="2"/>
  <c r="BI25" i="2"/>
  <c r="BH25" i="2"/>
  <c r="BG25" i="2"/>
  <c r="BF25" i="2"/>
  <c r="BE25" i="2"/>
  <c r="BD25" i="2"/>
  <c r="BD36" i="2"/>
  <c r="BD37" i="2"/>
  <c r="BC25" i="2"/>
  <c r="BB25" i="2"/>
  <c r="BB36" i="2"/>
  <c r="BB37" i="2"/>
  <c r="BA25" i="2"/>
  <c r="AZ25" i="2"/>
  <c r="AY25" i="2"/>
  <c r="AX25" i="2"/>
  <c r="AW25" i="2"/>
  <c r="AV25" i="2"/>
  <c r="AV36" i="2"/>
  <c r="AV37" i="2"/>
  <c r="AU25" i="2"/>
  <c r="AT25" i="2"/>
  <c r="AT36" i="2"/>
  <c r="AT37" i="2"/>
  <c r="AS25" i="2"/>
  <c r="AR25" i="2"/>
  <c r="AQ25" i="2"/>
  <c r="AP25" i="2"/>
  <c r="AO25" i="2"/>
  <c r="AN25" i="2"/>
  <c r="AN36" i="2"/>
  <c r="AN37" i="2"/>
  <c r="AM25" i="2"/>
  <c r="AL25" i="2"/>
  <c r="AL36" i="2"/>
  <c r="AL37" i="2"/>
  <c r="AK25" i="2"/>
  <c r="AJ25" i="2"/>
  <c r="AI25" i="2"/>
  <c r="AH25" i="2"/>
  <c r="AG25" i="2"/>
  <c r="AF25" i="2"/>
  <c r="AF36" i="2"/>
  <c r="AF37" i="2"/>
  <c r="AE25" i="2"/>
  <c r="AD25" i="2"/>
  <c r="AD36" i="2"/>
  <c r="AD37" i="2"/>
  <c r="AC25" i="2"/>
  <c r="AB25" i="2"/>
  <c r="AA25" i="2"/>
  <c r="Z25" i="2"/>
  <c r="Y25" i="2"/>
  <c r="X25" i="2"/>
  <c r="X36" i="2"/>
  <c r="X37" i="2"/>
  <c r="W25" i="2"/>
  <c r="V25" i="2"/>
  <c r="V36" i="2"/>
  <c r="V37" i="2"/>
  <c r="U25" i="2"/>
  <c r="T25" i="2"/>
  <c r="S25" i="2"/>
  <c r="R25" i="2"/>
  <c r="Q25" i="2"/>
  <c r="P25" i="2"/>
  <c r="P36" i="2"/>
  <c r="P37" i="2"/>
  <c r="O25" i="2"/>
  <c r="N25" i="2"/>
  <c r="N36" i="2"/>
  <c r="N37" i="2"/>
  <c r="M25" i="2"/>
  <c r="L25" i="2"/>
  <c r="K25" i="2"/>
  <c r="J25" i="2"/>
  <c r="I25" i="2"/>
  <c r="H25" i="2"/>
  <c r="H36" i="2"/>
  <c r="H37" i="2"/>
  <c r="G25" i="2"/>
  <c r="F25" i="2"/>
  <c r="F36" i="2"/>
  <c r="F37" i="2"/>
  <c r="E25" i="2"/>
  <c r="D25" i="2"/>
  <c r="C25" i="2"/>
  <c r="BH22" i="2"/>
  <c r="BF22" i="2"/>
  <c r="BE22" i="2"/>
  <c r="BC22" i="2"/>
  <c r="AZ22" i="2"/>
  <c r="AX22" i="2"/>
  <c r="AW22" i="2"/>
  <c r="AU22" i="2"/>
  <c r="AR22" i="2"/>
  <c r="AP22" i="2"/>
  <c r="AO22" i="2"/>
  <c r="AM22" i="2"/>
  <c r="AJ22" i="2"/>
  <c r="AH22" i="2"/>
  <c r="AG22" i="2"/>
  <c r="AE22" i="2"/>
  <c r="AB22" i="2"/>
  <c r="Z22" i="2"/>
  <c r="Y22" i="2"/>
  <c r="W22" i="2"/>
  <c r="T22" i="2"/>
  <c r="L22" i="2"/>
  <c r="J22" i="2"/>
  <c r="I22" i="2"/>
  <c r="G22" i="2"/>
  <c r="D22" i="2"/>
  <c r="BJ20" i="2"/>
  <c r="BJ22" i="2"/>
  <c r="BI20" i="2"/>
  <c r="BI22" i="2"/>
  <c r="BH20" i="2"/>
  <c r="BG20" i="2"/>
  <c r="BG22" i="2"/>
  <c r="BF20" i="2"/>
  <c r="BE20" i="2"/>
  <c r="BD20" i="2"/>
  <c r="BD22" i="2"/>
  <c r="BC20" i="2"/>
  <c r="BB20" i="2"/>
  <c r="BB22" i="2"/>
  <c r="BA20" i="2"/>
  <c r="BA22" i="2"/>
  <c r="AZ20" i="2"/>
  <c r="AY20" i="2"/>
  <c r="AY22" i="2"/>
  <c r="AX20" i="2"/>
  <c r="AW20" i="2"/>
  <c r="AV20" i="2"/>
  <c r="AV22" i="2"/>
  <c r="AU20" i="2"/>
  <c r="AT20" i="2"/>
  <c r="AT22" i="2"/>
  <c r="AS20" i="2"/>
  <c r="AS22" i="2"/>
  <c r="AR20" i="2"/>
  <c r="AQ20" i="2"/>
  <c r="AQ22" i="2"/>
  <c r="AP20" i="2"/>
  <c r="AO20" i="2"/>
  <c r="AN20" i="2"/>
  <c r="AN22" i="2"/>
  <c r="AM20" i="2"/>
  <c r="AL20" i="2"/>
  <c r="AL22" i="2"/>
  <c r="AK20" i="2"/>
  <c r="AK22" i="2"/>
  <c r="AJ20" i="2"/>
  <c r="AI20" i="2"/>
  <c r="AI22" i="2"/>
  <c r="AH20" i="2"/>
  <c r="AG20" i="2"/>
  <c r="AF20" i="2"/>
  <c r="AF22" i="2"/>
  <c r="AE20" i="2"/>
  <c r="AD20" i="2"/>
  <c r="AD22" i="2"/>
  <c r="AC20" i="2"/>
  <c r="AC22" i="2"/>
  <c r="AB20" i="2"/>
  <c r="AA20" i="2"/>
  <c r="AA22" i="2"/>
  <c r="Z20" i="2"/>
  <c r="Y20" i="2"/>
  <c r="X20" i="2"/>
  <c r="X22" i="2"/>
  <c r="W20" i="2"/>
  <c r="V20" i="2"/>
  <c r="V22" i="2"/>
  <c r="U20" i="2"/>
  <c r="U22" i="2"/>
  <c r="T20" i="2"/>
  <c r="S20" i="2"/>
  <c r="S22" i="2"/>
  <c r="R20" i="2"/>
  <c r="R22" i="2"/>
  <c r="O20" i="2"/>
  <c r="O22" i="2"/>
  <c r="N20" i="2"/>
  <c r="N22" i="2"/>
  <c r="M20" i="2"/>
  <c r="M22" i="2"/>
  <c r="L20" i="2"/>
  <c r="K20" i="2"/>
  <c r="K22" i="2"/>
  <c r="J20" i="2"/>
  <c r="I20" i="2"/>
  <c r="H20" i="2"/>
  <c r="H22" i="2"/>
  <c r="G20" i="2"/>
  <c r="F20" i="2"/>
  <c r="F22" i="2"/>
  <c r="E20" i="2"/>
  <c r="E22" i="2"/>
  <c r="D20" i="2"/>
  <c r="C20" i="2"/>
  <c r="C22" i="2"/>
  <c r="BH10" i="2"/>
  <c r="BF10" i="2"/>
  <c r="BC10" i="2"/>
  <c r="AZ10" i="2"/>
  <c r="AX10" i="2"/>
  <c r="AU10" i="2"/>
  <c r="AR10" i="2"/>
  <c r="AP10" i="2"/>
  <c r="AM10" i="2"/>
  <c r="AK10" i="2"/>
  <c r="AJ10" i="2"/>
  <c r="AH10" i="2"/>
  <c r="AE10" i="2"/>
  <c r="AB10" i="2"/>
  <c r="Z10" i="2"/>
  <c r="Y10" i="2"/>
  <c r="W10" i="2"/>
  <c r="T10" i="2"/>
  <c r="R10" i="2"/>
  <c r="O10" i="2"/>
  <c r="L10" i="2"/>
  <c r="J10" i="2"/>
  <c r="G10" i="2"/>
  <c r="E10" i="2"/>
  <c r="D10" i="2"/>
  <c r="BJ9" i="2"/>
  <c r="BJ10" i="2"/>
  <c r="BI9" i="2"/>
  <c r="BI10" i="2"/>
  <c r="BH9" i="2"/>
  <c r="BG9" i="2"/>
  <c r="BG10" i="2"/>
  <c r="BF9" i="2"/>
  <c r="BE9" i="2"/>
  <c r="BE10" i="2"/>
  <c r="BD9" i="2"/>
  <c r="BD10" i="2"/>
  <c r="BC9" i="2"/>
  <c r="BB9" i="2"/>
  <c r="BB10" i="2"/>
  <c r="BA9" i="2"/>
  <c r="BA10" i="2"/>
  <c r="AZ9" i="2"/>
  <c r="AY9" i="2"/>
  <c r="AY10" i="2"/>
  <c r="AX9" i="2"/>
  <c r="AW9" i="2"/>
  <c r="AW10" i="2"/>
  <c r="AV9" i="2"/>
  <c r="AV10" i="2"/>
  <c r="AU9" i="2"/>
  <c r="AT9" i="2"/>
  <c r="AT10" i="2"/>
  <c r="AS9" i="2"/>
  <c r="AS10" i="2"/>
  <c r="AR9" i="2"/>
  <c r="AQ9" i="2"/>
  <c r="AQ10" i="2"/>
  <c r="AP9" i="2"/>
  <c r="AO9" i="2"/>
  <c r="AO10" i="2"/>
  <c r="AN9" i="2"/>
  <c r="AN10" i="2"/>
  <c r="AM9" i="2"/>
  <c r="AL9" i="2"/>
  <c r="AL10" i="2"/>
  <c r="AK9" i="2"/>
  <c r="AJ9" i="2"/>
  <c r="AI9" i="2"/>
  <c r="AI10" i="2"/>
  <c r="AH9" i="2"/>
  <c r="AG9" i="2"/>
  <c r="AG10" i="2"/>
  <c r="AF9" i="2"/>
  <c r="AF10" i="2"/>
  <c r="AE9" i="2"/>
  <c r="AD9" i="2"/>
  <c r="AD10" i="2"/>
  <c r="AC9" i="2"/>
  <c r="AC10" i="2"/>
  <c r="AB9" i="2"/>
  <c r="AA9" i="2"/>
  <c r="AA10" i="2"/>
  <c r="Z9" i="2"/>
  <c r="Y9" i="2"/>
  <c r="X9" i="2"/>
  <c r="X10" i="2"/>
  <c r="W9" i="2"/>
  <c r="V9" i="2"/>
  <c r="V10" i="2"/>
  <c r="U9" i="2"/>
  <c r="U10" i="2"/>
  <c r="T9" i="2"/>
  <c r="S9" i="2"/>
  <c r="S10" i="2"/>
  <c r="R9" i="2"/>
  <c r="Q9" i="2"/>
  <c r="Q10" i="2"/>
  <c r="P9" i="2"/>
  <c r="P10" i="2"/>
  <c r="O9" i="2"/>
  <c r="N9" i="2"/>
  <c r="N10" i="2"/>
  <c r="M9" i="2"/>
  <c r="M10" i="2"/>
  <c r="L9" i="2"/>
  <c r="K9" i="2"/>
  <c r="K10" i="2"/>
  <c r="J9" i="2"/>
  <c r="I9" i="2"/>
  <c r="I10" i="2"/>
  <c r="H9" i="2"/>
  <c r="H10" i="2"/>
  <c r="G9" i="2"/>
  <c r="F9" i="2"/>
  <c r="F10" i="2"/>
  <c r="E9" i="2"/>
  <c r="D9" i="2"/>
  <c r="C9" i="2"/>
  <c r="C10" i="2"/>
  <c r="H28" i="1"/>
  <c r="G28" i="1"/>
  <c r="F28" i="1"/>
  <c r="E28" i="1"/>
  <c r="E30" i="1"/>
  <c r="E31" i="1"/>
  <c r="D28" i="1"/>
  <c r="C28" i="1"/>
  <c r="H20" i="1"/>
  <c r="F20" i="1"/>
  <c r="E20" i="1"/>
  <c r="H19" i="1"/>
  <c r="H30" i="1"/>
  <c r="H31" i="1"/>
  <c r="G19" i="1"/>
  <c r="G20" i="1"/>
  <c r="F19" i="1"/>
  <c r="F30" i="1"/>
  <c r="F31" i="1"/>
  <c r="E19" i="1"/>
  <c r="D19" i="1"/>
  <c r="D30" i="1"/>
  <c r="D31" i="1"/>
  <c r="C19" i="1"/>
  <c r="C30" i="1"/>
  <c r="C31" i="1"/>
  <c r="H16" i="1"/>
  <c r="G16" i="1"/>
  <c r="F16" i="1"/>
  <c r="E16" i="1"/>
  <c r="D16" i="1"/>
  <c r="G14" i="1"/>
  <c r="F14" i="1"/>
  <c r="D14" i="1"/>
  <c r="H13" i="1"/>
  <c r="H14" i="1"/>
  <c r="G13" i="1"/>
  <c r="F13" i="1"/>
  <c r="E13" i="1"/>
  <c r="E14" i="1"/>
  <c r="D13" i="1"/>
  <c r="C13" i="1"/>
  <c r="C14" i="1"/>
  <c r="T21" i="3"/>
  <c r="M36" i="2"/>
  <c r="M37" i="2"/>
  <c r="M26" i="2"/>
  <c r="AK36" i="2"/>
  <c r="AK37" i="2"/>
  <c r="AK26" i="2"/>
  <c r="G30" i="1"/>
  <c r="G31" i="1"/>
  <c r="C36" i="2"/>
  <c r="C37" i="2"/>
  <c r="C26" i="2"/>
  <c r="K36" i="2"/>
  <c r="K37" i="2"/>
  <c r="K26" i="2"/>
  <c r="S36" i="2"/>
  <c r="S37" i="2"/>
  <c r="S26" i="2"/>
  <c r="AA36" i="2"/>
  <c r="AA37" i="2"/>
  <c r="AA26" i="2"/>
  <c r="AI36" i="2"/>
  <c r="AI37" i="2"/>
  <c r="AI26" i="2"/>
  <c r="AQ36" i="2"/>
  <c r="AQ37" i="2"/>
  <c r="AQ26" i="2"/>
  <c r="AY36" i="2"/>
  <c r="AY37" i="2"/>
  <c r="AY26" i="2"/>
  <c r="BG36" i="2"/>
  <c r="BG37" i="2"/>
  <c r="BG26" i="2"/>
  <c r="AC36" i="2"/>
  <c r="AC37" i="2"/>
  <c r="AC26" i="2"/>
  <c r="BA36" i="2"/>
  <c r="BA37" i="2"/>
  <c r="BA26" i="2"/>
  <c r="C20" i="1"/>
  <c r="U36" i="2"/>
  <c r="U37" i="2"/>
  <c r="U26" i="2"/>
  <c r="AS36" i="2"/>
  <c r="AS37" i="2"/>
  <c r="AS26" i="2"/>
  <c r="BI36" i="2"/>
  <c r="BI37" i="2"/>
  <c r="BI26" i="2"/>
  <c r="U21" i="3"/>
  <c r="E36" i="2"/>
  <c r="E37" i="2"/>
  <c r="E26" i="2"/>
  <c r="D25" i="3"/>
  <c r="D27" i="3"/>
  <c r="D26" i="3"/>
  <c r="D20" i="1"/>
  <c r="H26" i="2"/>
  <c r="P26" i="2"/>
  <c r="X26" i="2"/>
  <c r="AF26" i="2"/>
  <c r="AN26" i="2"/>
  <c r="AV26" i="2"/>
  <c r="BD26" i="2"/>
  <c r="U14" i="3"/>
  <c r="F26" i="2"/>
  <c r="N26" i="2"/>
  <c r="V26" i="2"/>
  <c r="AD26" i="2"/>
  <c r="AL26" i="2"/>
  <c r="AT26" i="2"/>
  <c r="BB26" i="2"/>
  <c r="BJ26" i="2"/>
</calcChain>
</file>

<file path=xl/sharedStrings.xml><?xml version="1.0" encoding="utf-8"?>
<sst xmlns="http://schemas.openxmlformats.org/spreadsheetml/2006/main" count="216" uniqueCount="169">
  <si>
    <t>831 Stories — Financial Summary</t>
  </si>
  <si>
    <t>Simplified summary for Entangled review. Figures sourced from 831 Financial Model – May '26 (full model). Blue = sourced/input, Black = calculation.</t>
  </si>
  <si>
    <t>($ unless noted)</t>
  </si>
  <si>
    <t>2024A</t>
  </si>
  <si>
    <t>2025A</t>
  </si>
  <si>
    <t>2026E</t>
  </si>
  <si>
    <t>2027E</t>
  </si>
  <si>
    <t>2028E</t>
  </si>
  <si>
    <t>2029E</t>
  </si>
  <si>
    <t>Revenue</t>
  </si>
  <si>
    <t xml:space="preserve">  Books</t>
  </si>
  <si>
    <t xml:space="preserve">  Brand merchandise</t>
  </si>
  <si>
    <t xml:space="preserve">  Title merchandise</t>
  </si>
  <si>
    <t xml:space="preserve">  Shipping income</t>
  </si>
  <si>
    <t xml:space="preserve">  Brand events</t>
  </si>
  <si>
    <t xml:space="preserve">  Entertainment initiatives</t>
  </si>
  <si>
    <t xml:space="preserve">  Partnerships</t>
  </si>
  <si>
    <t xml:space="preserve">  Total gross revenue</t>
  </si>
  <si>
    <t xml:space="preserve">  Less: discounts &amp; refunds</t>
  </si>
  <si>
    <t xml:space="preserve">  Net revenue</t>
  </si>
  <si>
    <t xml:space="preserve">  Net revenue growth %</t>
  </si>
  <si>
    <t xml:space="preserve">  Cost of goods sold</t>
  </si>
  <si>
    <t xml:space="preserve">  Gross margin</t>
  </si>
  <si>
    <t xml:space="preserve">  Gross margin %</t>
  </si>
  <si>
    <t>Operating expenses</t>
  </si>
  <si>
    <t xml:space="preserve">  Marketing</t>
  </si>
  <si>
    <t xml:space="preserve">  People</t>
  </si>
  <si>
    <t xml:space="preserve">  Professional fees</t>
  </si>
  <si>
    <t xml:space="preserve">  Technology</t>
  </si>
  <si>
    <t xml:space="preserve">  Other G&amp;A</t>
  </si>
  <si>
    <t xml:space="preserve">  Total operating expenses</t>
  </si>
  <si>
    <t>EBITDA</t>
  </si>
  <si>
    <t xml:space="preserve">  EBITDA %</t>
  </si>
  <si>
    <t xml:space="preserve">  Ending cash balance</t>
  </si>
  <si>
    <t>Series A timing</t>
  </si>
  <si>
    <t>↑ Option 1: ~Mar 2027</t>
  </si>
  <si>
    <t>↑ Option 2: ~Q1 2028</t>
  </si>
  <si>
    <t>Note: 2024–25 actuals; 2026 part-actual / part-forecast; 2027–29 projected.</t>
  </si>
  <si>
    <t>Net revenue, COGS, opex and cash are sourced directly from the full model; totals, margins and growth are calculated here.</t>
  </si>
  <si>
    <t>"Discounts &amp; refunds" is shown as a single reconciling line so this summary ties exactly to the full model's net revenue.</t>
  </si>
  <si>
    <t>831 Stories — Monthly P&amp;L &amp; Channel Drivers</t>
  </si>
  <si>
    <t>Monthly, Jan 2025 – Dec 2029. 2024 excluded (immaterial launch period). Sourced from full model; totals/margins calculated.</t>
  </si>
  <si>
    <t>2025</t>
  </si>
  <si>
    <t>2026</t>
  </si>
  <si>
    <t>2027</t>
  </si>
  <si>
    <t>2028</t>
  </si>
  <si>
    <t>2029</t>
  </si>
  <si>
    <t>($)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</si>
  <si>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</si>
  <si>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</si>
  <si>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</si>
  <si>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</si>
  <si>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</si>
  <si>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</si>
  <si>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</si>
  <si>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</si>
  <si>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</si>
  <si>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</si>
  <si>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</si>
  <si>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</si>
  <si>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</si>
  <si>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</si>
  <si>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</si>
  <si>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</si>
  <si>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</si>
  <si>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</si>
  <si>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Jul-26</t>
  </si>
  <si>
    <t>Aug-26</t>
  </si>
  <si>
    <t>Sep-26</t>
  </si>
  <si>
    <t>Oct-26</t>
  </si>
  <si>
    <t>Nov-26</t>
  </si>
  <si>
    <t>Dec-26</t>
  </si>
  <si>
    <t>Jan-27</t>
  </si>
  <si>
    <t>Feb-27</t>
  </si>
  <si>
    <t>Mar-27</t>
  </si>
  <si>
    <t>Apr-27</t>
  </si>
  <si>
    <t>May-27</t>
  </si>
  <si>
    <t>Jun-27</t>
  </si>
  <si>
    <t>Jul-27</t>
  </si>
  <si>
    <t>Aug-27</t>
  </si>
  <si>
    <t>Sep-27</t>
  </si>
  <si>
    <t>Oct-27</t>
  </si>
  <si>
    <t>Nov-27</t>
  </si>
  <si>
    <t>Dec-27</t>
  </si>
  <si>
    <t>Jan-28</t>
  </si>
  <si>
    <t>Feb-28</t>
  </si>
  <si>
    <t>Mar-28</t>
  </si>
  <si>
    <t>Apr-28</t>
  </si>
  <si>
    <t>May-28</t>
  </si>
  <si>
    <t>Jun-28</t>
  </si>
  <si>
    <t>Jul-28</t>
  </si>
  <si>
    <t>Aug-28</t>
  </si>
  <si>
    <t>Sep-28</t>
  </si>
  <si>
    <t>Oct-28</t>
  </si>
  <si>
    <t>Nov-28</t>
  </si>
  <si>
    <t>Dec-28</t>
  </si>
  <si>
    <t>Jan-29</t>
  </si>
  <si>
    <t>Feb-29</t>
  </si>
  <si>
    <t>Mar-29</t>
  </si>
  <si>
    <t>Apr-29</t>
  </si>
  <si>
    <t>May-29</t>
  </si>
  <si>
    <t>Jun-29</t>
  </si>
  <si>
    <t>Jul-29</t>
  </si>
  <si>
    <t>Aug-29</t>
  </si>
  <si>
    <t>Sep-29</t>
  </si>
  <si>
    <t>Oct-29</t>
  </si>
  <si>
    <t>Nov-29</t>
  </si>
  <si>
    <t>Dec-29</t>
  </si>
  <si>
    <t>KEY DRIVER — Books revenue by channel</t>
  </si>
  <si>
    <t xml:space="preserve">  Traditional channel (wholesale)</t>
  </si>
  <si>
    <t xml:space="preserve">  DTC — books</t>
  </si>
  <si>
    <t xml:space="preserve">  DTC — memberships</t>
  </si>
  <si>
    <t xml:space="preserve">  Total Books (channel build)</t>
  </si>
  <si>
    <t xml:space="preserve">  DTC + membership share of Books</t>
  </si>
  <si>
    <t xml:space="preserve">    (discounts &amp; refunds, incl. above)</t>
  </si>
  <si>
    <t xml:space="preserve">  EBITDA</t>
  </si>
  <si>
    <t>Blue = sourced from full model; black = calculated here.</t>
  </si>
  <si>
    <t>831 Stories — Book Revenue Actuals to Date</t>
  </si>
  <si>
    <t>Actuals Sep 2024 – Mar 2026. Traditional/wholesale net receipts by title + direct-to-consumer. Blue = actual; black = calculated.</t>
  </si>
  <si>
    <t>Sep-24</t>
  </si>
  <si>
    <t>Oct-24</t>
  </si>
  <si>
    <t>Nov-24</t>
  </si>
  <si>
    <t>Dec-24</t>
  </si>
  <si>
    <t>Total to date</t>
  </si>
  <si>
    <t>Traditional / wholesale channel — net receipts by title</t>
  </si>
  <si>
    <t xml:space="preserve">  Big Fan</t>
  </si>
  <si>
    <t xml:space="preserve">  Hardly Strangers</t>
  </si>
  <si>
    <t xml:space="preserve">  Comedic Timing</t>
  </si>
  <si>
    <t xml:space="preserve">  Set Piece</t>
  </si>
  <si>
    <t xml:space="preserve">  Square Waves</t>
  </si>
  <si>
    <t xml:space="preserve">  Exit Lane</t>
  </si>
  <si>
    <t xml:space="preserve">  Grape Juice</t>
  </si>
  <si>
    <t xml:space="preserve">  Rooting Interest</t>
  </si>
  <si>
    <t xml:space="preserve">  Total traditional</t>
  </si>
  <si>
    <t>Direct-to-consumer (DTC)</t>
  </si>
  <si>
    <t xml:space="preserve">  Total DTC</t>
  </si>
  <si>
    <t xml:space="preserve">  TOTAL BOOK REVENUE (traditional + DTC)</t>
  </si>
  <si>
    <t>Format mix — traditional channel, to date</t>
  </si>
  <si>
    <t xml:space="preserve">  Physical</t>
  </si>
  <si>
    <t xml:space="preserve">  Ebook</t>
  </si>
  <si>
    <t xml:space="preserve">  Audio</t>
  </si>
  <si>
    <t>Titles appear from their launch month; blanks before launch are shown as "-".</t>
  </si>
  <si>
    <t>Value</t>
  </si>
  <si>
    <t xml:space="preserve">  Customer acquisition cost (CAC)</t>
  </si>
  <si>
    <t>DTC &amp; Membership — Multi-Year View</t>
  </si>
  <si>
    <t>Answers: "multi-year view of the DTC membership business." Unit economics are modelled assumptions being validated (see flags).</t>
  </si>
  <si>
    <t>Membership build</t>
  </si>
  <si>
    <t xml:space="preserve">  New memberships sold</t>
  </si>
  <si>
    <t xml:space="preserve">  Total active memberships (year-end)</t>
  </si>
  <si>
    <t xml:space="preserve">  DTC revenue</t>
  </si>
  <si>
    <t xml:space="preserve">  Active membership growth %</t>
  </si>
  <si>
    <t>Subscriber unit economics (modelled)</t>
  </si>
  <si>
    <t xml:space="preserve">  Avg. monthly revenue / member</t>
  </si>
  <si>
    <t>blended across tiers</t>
  </si>
  <si>
    <t xml:space="preserve">  Avg. monthly COGS / member</t>
  </si>
  <si>
    <t>fulfilment + content</t>
  </si>
  <si>
    <t xml:space="preserve">  Monthly gross profit / member</t>
  </si>
  <si>
    <t xml:space="preserve">  Monthly churn</t>
  </si>
  <si>
    <t>→ validating with cohort data</t>
  </si>
  <si>
    <t xml:space="preserve">  Implied avg. lifetime (months)</t>
  </si>
  <si>
    <t xml:space="preserve">  Implied annual retention</t>
  </si>
  <si>
    <t>→ validating at scale</t>
  </si>
  <si>
    <t xml:space="preserve">  Lifetime value (gross-margin basis)</t>
  </si>
  <si>
    <t xml:space="preserve">  LTV / CAC</t>
  </si>
  <si>
    <t xml:space="preserve">  CAC payback (months)</t>
  </si>
  <si>
    <t>Highlighted (yellow) cells are the assumptions Entangled flagged: monthly churn, CAC and ARPU.</t>
  </si>
  <si>
    <t>These are modelled, not yet proven at scale — cohort LTV/CAC is the key metric we are validating through 2026–27.</t>
  </si>
  <si>
    <t>DTC revenue and membership counts above are sourced from the full model; unit economics are derived from model assumptions.</t>
  </si>
  <si>
    <t>Channel build (traditional + DTC + memberships) ties to consolidated Books from 2027 on (full forecast); 2025–26 differ slightly as actuals were booked on a cash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</si>
</sst>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\$#,##0;&quot;($&quot;#,##0\);\-"/>
    <numFmt numFmtId="165" formatCode="0.0%;\(0.0%\);\-"/>
    <numFmt numFmtId="166" formatCode="#,##0;\(#,##0\);\-"/>
    <numFmt numFmtId="167" formatCode="\$#,##0.00;&quot;($&quot;#,##0.00\);\-"/>
    <numFmt numFmtId="168" formatCode="0.0"/>
    <numFmt numFmtId="169" formatCode="0.0\x"/>
  </numFmts>
  <fonts count="15" x14ac:knownFonts="1">
    <font>
      <sz val="11"/>
      <color theme="1"/>
      <name val="Calibri"/>
      <family val="2"/>
      <charset val="1"/>
    </font>
    <font>
      <b/>
      <sz val="14"/>
      <color rgb="FF1F3864"/>
      <name val="Arial"/>
      <family val="2"/>
    </font>
    <font>
      <i/>
      <sz val="9"/>
      <color rgb="FF595959"/>
      <name val="Arial"/>
      <family val="2"/>
    </font>
    <font>
      <i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i/>
      <sz val="10"/>
      <color rgb="FF000000"/>
      <name val="Arial"/>
      <family val="2"/>
    </font>
    <font>
      <i/>
      <sz val="10"/>
      <color rgb="FF595959"/>
      <name val="Arial"/>
      <family val="2"/>
    </font>
    <font>
      <b/>
      <sz val="9"/>
      <color rgb="FFC55A11"/>
      <name val="Arial"/>
      <family val="2"/>
    </font>
    <font>
      <i/>
      <sz val="8"/>
      <color rgb="FF808080"/>
      <name val="Arial"/>
      <family val="2"/>
    </font>
    <font>
      <b/>
      <sz val="10"/>
      <color rgb="FF1F3864"/>
      <name val="Arial"/>
      <family val="2"/>
    </font>
    <font>
      <b/>
      <sz val="8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1F2"/>
        <bgColor rgb="FFCCFFFF"/>
      </patternFill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BFBFBF"/>
      </top>
      <bottom/>
      <diagonal/>
    </border>
    <border>
      <left/>
      <right/>
      <top style="medium">
        <color rgb="FF1F3864"/>
      </top>
      <bottom style="medium">
        <color rgb="FF1F3864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/>
    <xf numFmtId="0" fontId="0" fillId="3" borderId="0" xfId="0" applyFill="1"/>
    <xf numFmtId="0" fontId="6" fillId="0" borderId="0" xfId="0" applyFont="1"/>
    <xf numFmtId="164" fontId="7" fillId="0" borderId="0" xfId="0" applyNumberFormat="1" applyFont="1"/>
    <xf numFmtId="0" fontId="5" fillId="0" borderId="0" xfId="0" applyFont="1"/>
    <xf numFmtId="164" fontId="5" fillId="0" borderId="1" xfId="0" applyNumberFormat="1" applyFont="1" applyBorder="1"/>
    <xf numFmtId="164" fontId="6" fillId="0" borderId="0" xfId="0" applyNumberFormat="1" applyFont="1"/>
    <xf numFmtId="0" fontId="8" fillId="0" borderId="0" xfId="0" applyFont="1"/>
    <xf numFmtId="165" fontId="9" fillId="0" borderId="0" xfId="0" applyNumberFormat="1" applyFont="1"/>
    <xf numFmtId="0" fontId="5" fillId="0" borderId="2" xfId="0" applyFont="1" applyBorder="1"/>
    <xf numFmtId="164" fontId="5" fillId="0" borderId="2" xfId="0" applyNumberFormat="1" applyFont="1" applyBorder="1"/>
    <xf numFmtId="164" fontId="5" fillId="0" borderId="0" xfId="0" applyNumberFormat="1" applyFont="1"/>
    <xf numFmtId="0" fontId="5" fillId="4" borderId="0" xfId="0" applyFont="1" applyFill="1"/>
    <xf numFmtId="0" fontId="10" fillId="0" borderId="0" xfId="0" applyFont="1"/>
    <xf numFmtId="0" fontId="11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4" fillId="0" borderId="0" xfId="0" applyFont="1"/>
    <xf numFmtId="165" fontId="2" fillId="0" borderId="0" xfId="0" applyNumberFormat="1" applyFont="1"/>
    <xf numFmtId="164" fontId="11" fillId="0" borderId="0" xfId="0" applyNumberFormat="1" applyFont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4" borderId="1" xfId="0" applyNumberFormat="1" applyFont="1" applyFill="1" applyBorder="1"/>
    <xf numFmtId="164" fontId="5" fillId="4" borderId="4" xfId="0" applyNumberFormat="1" applyFont="1" applyFill="1" applyBorder="1"/>
    <xf numFmtId="166" fontId="7" fillId="0" borderId="0" xfId="0" applyNumberFormat="1" applyFont="1"/>
    <xf numFmtId="166" fontId="5" fillId="0" borderId="0" xfId="0" applyNumberFormat="1" applyFont="1"/>
    <xf numFmtId="0" fontId="6" fillId="4" borderId="0" xfId="0" applyFont="1" applyFill="1"/>
    <xf numFmtId="167" fontId="7" fillId="4" borderId="0" xfId="0" applyNumberFormat="1" applyFont="1" applyFill="1"/>
    <xf numFmtId="167" fontId="6" fillId="0" borderId="0" xfId="0" applyNumberFormat="1" applyFont="1"/>
    <xf numFmtId="165" fontId="7" fillId="4" borderId="0" xfId="0" applyNumberFormat="1" applyFont="1" applyFill="1"/>
    <xf numFmtId="168" fontId="6" fillId="0" borderId="0" xfId="0" applyNumberFormat="1" applyFont="1"/>
    <xf numFmtId="165" fontId="6" fillId="0" borderId="0" xfId="0" applyNumberFormat="1" applyFont="1"/>
    <xf numFmtId="167" fontId="5" fillId="0" borderId="0" xfId="0" applyNumberFormat="1" applyFont="1"/>
    <xf numFmtId="169" fontId="5" fillId="3" borderId="0" xfId="0" applyNumberFormat="1" applyFont="1" applyFill="1"/>
    <xf numFmtId="0" fontId="1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showGridLines="0" workbookViewId="0"/>
  </sheetViews>
  <sheetFormatPr baseColWidth="10" defaultColWidth="8.6640625" defaultRowHeight="15" x14ac:dyDescent="0.2"/>
  <cols>
    <col min="1" max="1" width="2" customWidth="1"/>
    <col min="2" max="2" width="30" customWidth="1"/>
    <col min="3" max="8" width="13" customWidth="1"/>
  </cols>
  <sheetData>
    <row r="1" spans="2:8" ht="18" x14ac:dyDescent="0.2">
      <c r="B1" s="1" t="s">
        <v>0</v>
      </c>
    </row>
    <row r="2" spans="2:8" x14ac:dyDescent="0.2">
      <c r="B2" s="2" t="s">
        <v>1</v>
      </c>
    </row>
    <row r="4" spans="2:8" x14ac:dyDescent="0.2"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2:8" x14ac:dyDescent="0.2">
      <c r="B5" s="5" t="s">
        <v>9</v>
      </c>
      <c r="C5" s="6"/>
      <c r="D5" s="6"/>
      <c r="E5" s="6"/>
      <c r="F5" s="6"/>
      <c r="G5" s="6"/>
      <c r="H5" s="6"/>
    </row>
    <row r="6" spans="2:8" x14ac:dyDescent="0.2">
      <c r="B6" s="7" t="s">
        <v>10</v>
      </c>
      <c r="C6" s="8">
        <v>50913</v>
      </c>
      <c r="D6" s="8">
        <v>545453</v>
      </c>
      <c r="E6" s="8">
        <v>1326169</v>
      </c>
      <c r="F6" s="8">
        <v>6527273</v>
      </c>
      <c r="G6" s="8">
        <v>21441084</v>
      </c>
      <c r="H6" s="8">
        <v>73967011</v>
      </c>
    </row>
    <row r="7" spans="2:8" x14ac:dyDescent="0.2">
      <c r="B7" s="7" t="s">
        <v>11</v>
      </c>
      <c r="C7" s="8">
        <v>4113</v>
      </c>
      <c r="D7" s="8">
        <v>59450</v>
      </c>
      <c r="E7" s="8">
        <v>145436</v>
      </c>
      <c r="F7" s="8">
        <v>820420</v>
      </c>
      <c r="G7" s="8">
        <v>3102261</v>
      </c>
      <c r="H7" s="8">
        <v>11656578</v>
      </c>
    </row>
    <row r="8" spans="2:8" x14ac:dyDescent="0.2">
      <c r="B8" s="7" t="s">
        <v>12</v>
      </c>
      <c r="C8" s="8">
        <v>0</v>
      </c>
      <c r="D8" s="8">
        <v>9744</v>
      </c>
      <c r="E8" s="8">
        <v>63142</v>
      </c>
      <c r="F8" s="8">
        <v>404087</v>
      </c>
      <c r="G8" s="8">
        <v>1527979</v>
      </c>
      <c r="H8" s="8">
        <v>5741300</v>
      </c>
    </row>
    <row r="9" spans="2:8" x14ac:dyDescent="0.2">
      <c r="B9" s="7" t="s">
        <v>13</v>
      </c>
      <c r="C9" s="8">
        <v>0</v>
      </c>
      <c r="D9" s="8">
        <v>17483</v>
      </c>
      <c r="E9" s="8">
        <v>14121</v>
      </c>
      <c r="F9" s="8">
        <v>53190</v>
      </c>
      <c r="G9" s="8">
        <v>201126</v>
      </c>
      <c r="H9" s="8">
        <v>755720</v>
      </c>
    </row>
    <row r="10" spans="2:8" x14ac:dyDescent="0.2">
      <c r="B10" s="7" t="s">
        <v>14</v>
      </c>
      <c r="C10" s="8">
        <v>1025</v>
      </c>
      <c r="D10" s="8">
        <v>2527</v>
      </c>
      <c r="E10" s="8">
        <v>1041531</v>
      </c>
      <c r="F10" s="8">
        <v>2140000</v>
      </c>
      <c r="G10" s="8">
        <v>4500000</v>
      </c>
      <c r="H10" s="8">
        <v>6200000</v>
      </c>
    </row>
    <row r="11" spans="2:8" x14ac:dyDescent="0.2">
      <c r="B11" s="7" t="s">
        <v>15</v>
      </c>
      <c r="C11" s="8">
        <v>0</v>
      </c>
      <c r="D11" s="8">
        <v>6750</v>
      </c>
      <c r="E11" s="8">
        <v>373333</v>
      </c>
      <c r="F11" s="8">
        <v>867000</v>
      </c>
      <c r="G11" s="8">
        <v>1465000</v>
      </c>
      <c r="H11" s="8">
        <v>3131000</v>
      </c>
    </row>
    <row r="12" spans="2:8" x14ac:dyDescent="0.2">
      <c r="B12" s="7" t="s">
        <v>16</v>
      </c>
      <c r="C12" s="8">
        <v>0</v>
      </c>
      <c r="D12" s="8">
        <v>35000</v>
      </c>
      <c r="E12" s="8">
        <v>79500</v>
      </c>
      <c r="F12" s="8">
        <v>250000</v>
      </c>
      <c r="G12" s="8">
        <v>525000</v>
      </c>
      <c r="H12" s="8">
        <v>1000000</v>
      </c>
    </row>
    <row r="13" spans="2:8" x14ac:dyDescent="0.2">
      <c r="B13" s="9" t="s">
        <v>17</v>
      </c>
      <c r="C13" s="10">
        <f t="shared" ref="C13:H13" si="0">SUM(C6:C12)</f>
        <v>56051</v>
      </c>
      <c r="D13" s="10">
        <f t="shared" si="0"/>
        <v>676407</v>
      </c>
      <c r="E13" s="10">
        <f t="shared" si="0"/>
        <v>3043232</v>
      </c>
      <c r="F13" s="10">
        <f t="shared" si="0"/>
        <v>11061970</v>
      </c>
      <c r="G13" s="10">
        <f t="shared" si="0"/>
        <v>32762450</v>
      </c>
      <c r="H13" s="10">
        <f t="shared" si="0"/>
        <v>102451609</v>
      </c>
    </row>
    <row r="14" spans="2:8" x14ac:dyDescent="0.2">
      <c r="B14" s="7" t="s">
        <v>18</v>
      </c>
      <c r="C14" s="11">
        <f t="shared" ref="C14:H14" si="1">C15-C13</f>
        <v>0</v>
      </c>
      <c r="D14" s="11">
        <f t="shared" si="1"/>
        <v>-7147</v>
      </c>
      <c r="E14" s="11">
        <f t="shared" si="1"/>
        <v>-271199</v>
      </c>
      <c r="F14" s="11">
        <f t="shared" si="1"/>
        <v>-410307</v>
      </c>
      <c r="G14" s="11">
        <f t="shared" si="1"/>
        <v>-1551497</v>
      </c>
      <c r="H14" s="11">
        <f t="shared" si="1"/>
        <v>-5829670</v>
      </c>
    </row>
    <row r="15" spans="2:8" x14ac:dyDescent="0.2">
      <c r="B15" s="9" t="s">
        <v>19</v>
      </c>
      <c r="C15" s="10">
        <v>56051</v>
      </c>
      <c r="D15" s="10">
        <v>669260</v>
      </c>
      <c r="E15" s="10">
        <v>2772033</v>
      </c>
      <c r="F15" s="10">
        <v>10651663</v>
      </c>
      <c r="G15" s="10">
        <v>31210953</v>
      </c>
      <c r="H15" s="10">
        <v>96621939</v>
      </c>
    </row>
    <row r="16" spans="2:8" x14ac:dyDescent="0.2">
      <c r="B16" s="12" t="s">
        <v>20</v>
      </c>
      <c r="D16" s="13">
        <f>D15/C15-1</f>
        <v>10.940197320297585</v>
      </c>
      <c r="E16" s="13">
        <f>E15/D15-1</f>
        <v>3.1419373636553809</v>
      </c>
      <c r="F16" s="13">
        <f>F15/E15-1</f>
        <v>2.8425455252516834</v>
      </c>
      <c r="G16" s="13">
        <f>G15/F15-1</f>
        <v>1.9301483721368204</v>
      </c>
      <c r="H16" s="13">
        <f>H15/G15-1</f>
        <v>2.0957702252795678</v>
      </c>
    </row>
    <row r="18" spans="2:8" x14ac:dyDescent="0.2">
      <c r="B18" s="7" t="s">
        <v>21</v>
      </c>
      <c r="C18" s="8">
        <v>83074</v>
      </c>
      <c r="D18" s="8">
        <v>457242</v>
      </c>
      <c r="E18" s="8">
        <v>1622223</v>
      </c>
      <c r="F18" s="8">
        <v>5984209</v>
      </c>
      <c r="G18" s="8">
        <v>18688877</v>
      </c>
      <c r="H18" s="8">
        <v>59634637</v>
      </c>
    </row>
    <row r="19" spans="2:8" x14ac:dyDescent="0.2">
      <c r="B19" s="9" t="s">
        <v>22</v>
      </c>
      <c r="C19" s="10">
        <f t="shared" ref="C19:H19" si="2">C15-C18</f>
        <v>-27023</v>
      </c>
      <c r="D19" s="10">
        <f t="shared" si="2"/>
        <v>212018</v>
      </c>
      <c r="E19" s="10">
        <f t="shared" si="2"/>
        <v>1149810</v>
      </c>
      <c r="F19" s="10">
        <f t="shared" si="2"/>
        <v>4667454</v>
      </c>
      <c r="G19" s="10">
        <f t="shared" si="2"/>
        <v>12522076</v>
      </c>
      <c r="H19" s="10">
        <f t="shared" si="2"/>
        <v>36987302</v>
      </c>
    </row>
    <row r="20" spans="2:8" x14ac:dyDescent="0.2">
      <c r="B20" s="12" t="s">
        <v>23</v>
      </c>
      <c r="C20" s="13">
        <f t="shared" ref="C20:H20" si="3">C19/C15</f>
        <v>-0.48211450286346363</v>
      </c>
      <c r="D20" s="13">
        <f t="shared" si="3"/>
        <v>0.31679466873860684</v>
      </c>
      <c r="E20" s="13">
        <f t="shared" si="3"/>
        <v>0.41478943432491605</v>
      </c>
      <c r="F20" s="13">
        <f t="shared" si="3"/>
        <v>0.43819016805169297</v>
      </c>
      <c r="G20" s="13">
        <f t="shared" si="3"/>
        <v>0.40120774267930875</v>
      </c>
      <c r="H20" s="13">
        <f t="shared" si="3"/>
        <v>0.38280438565820957</v>
      </c>
    </row>
    <row r="22" spans="2:8" x14ac:dyDescent="0.2">
      <c r="B22" s="5" t="s">
        <v>24</v>
      </c>
      <c r="C22" s="6"/>
      <c r="D22" s="6"/>
      <c r="E22" s="6"/>
      <c r="F22" s="6"/>
      <c r="G22" s="6"/>
      <c r="H22" s="6"/>
    </row>
    <row r="23" spans="2:8" x14ac:dyDescent="0.2">
      <c r="B23" s="7" t="s">
        <v>25</v>
      </c>
      <c r="C23" s="8">
        <v>380298</v>
      </c>
      <c r="D23" s="8">
        <v>573303</v>
      </c>
      <c r="E23" s="8">
        <v>923738</v>
      </c>
      <c r="F23" s="8">
        <v>2521404</v>
      </c>
      <c r="G23" s="8">
        <v>5935358</v>
      </c>
      <c r="H23" s="8">
        <v>18727499</v>
      </c>
    </row>
    <row r="24" spans="2:8" x14ac:dyDescent="0.2">
      <c r="B24" s="7" t="s">
        <v>26</v>
      </c>
      <c r="C24" s="8">
        <v>160931</v>
      </c>
      <c r="D24" s="8">
        <v>412853</v>
      </c>
      <c r="E24" s="8">
        <v>1023727</v>
      </c>
      <c r="F24" s="8">
        <v>2232545</v>
      </c>
      <c r="G24" s="8">
        <v>3046281</v>
      </c>
      <c r="H24" s="8">
        <v>3198595</v>
      </c>
    </row>
    <row r="25" spans="2:8" x14ac:dyDescent="0.2">
      <c r="B25" s="7" t="s">
        <v>27</v>
      </c>
      <c r="C25" s="8">
        <v>42536</v>
      </c>
      <c r="D25" s="8">
        <v>194195</v>
      </c>
      <c r="E25" s="8">
        <v>189487</v>
      </c>
      <c r="F25" s="8">
        <v>438000</v>
      </c>
      <c r="G25" s="8">
        <v>300000</v>
      </c>
      <c r="H25" s="8">
        <v>318000</v>
      </c>
    </row>
    <row r="26" spans="2:8" x14ac:dyDescent="0.2">
      <c r="B26" s="7" t="s">
        <v>28</v>
      </c>
      <c r="C26" s="8">
        <v>14644</v>
      </c>
      <c r="D26" s="8">
        <v>42425</v>
      </c>
      <c r="E26" s="8">
        <v>94723</v>
      </c>
      <c r="F26" s="8">
        <v>159600</v>
      </c>
      <c r="G26" s="8">
        <v>183600</v>
      </c>
      <c r="H26" s="8">
        <v>231600</v>
      </c>
    </row>
    <row r="27" spans="2:8" x14ac:dyDescent="0.2">
      <c r="B27" s="7" t="s">
        <v>29</v>
      </c>
      <c r="C27" s="8">
        <v>42221</v>
      </c>
      <c r="D27" s="8">
        <v>80956</v>
      </c>
      <c r="E27" s="8">
        <v>125371</v>
      </c>
      <c r="F27" s="8">
        <v>172200</v>
      </c>
      <c r="G27" s="8">
        <v>256200</v>
      </c>
      <c r="H27" s="8">
        <v>349200</v>
      </c>
    </row>
    <row r="28" spans="2:8" x14ac:dyDescent="0.2">
      <c r="B28" s="9" t="s">
        <v>30</v>
      </c>
      <c r="C28" s="10">
        <f t="shared" ref="C28:H28" si="4">SUM(C23:C27)</f>
        <v>640630</v>
      </c>
      <c r="D28" s="10">
        <f t="shared" si="4"/>
        <v>1303732</v>
      </c>
      <c r="E28" s="10">
        <f t="shared" si="4"/>
        <v>2357046</v>
      </c>
      <c r="F28" s="10">
        <f t="shared" si="4"/>
        <v>5523749</v>
      </c>
      <c r="G28" s="10">
        <f t="shared" si="4"/>
        <v>9721439</v>
      </c>
      <c r="H28" s="10">
        <f t="shared" si="4"/>
        <v>22824894</v>
      </c>
    </row>
    <row r="30" spans="2:8" x14ac:dyDescent="0.2">
      <c r="B30" s="14" t="s">
        <v>31</v>
      </c>
      <c r="C30" s="15">
        <f t="shared" ref="C30:H30" si="5">C19-C28</f>
        <v>-667653</v>
      </c>
      <c r="D30" s="15">
        <f t="shared" si="5"/>
        <v>-1091714</v>
      </c>
      <c r="E30" s="15">
        <f t="shared" si="5"/>
        <v>-1207236</v>
      </c>
      <c r="F30" s="15">
        <f t="shared" si="5"/>
        <v>-856295</v>
      </c>
      <c r="G30" s="15">
        <f t="shared" si="5"/>
        <v>2800637</v>
      </c>
      <c r="H30" s="15">
        <f t="shared" si="5"/>
        <v>14162408</v>
      </c>
    </row>
    <row r="31" spans="2:8" x14ac:dyDescent="0.2">
      <c r="B31" s="12" t="s">
        <v>32</v>
      </c>
      <c r="C31" s="13">
        <f t="shared" ref="C31:H31" si="6">C30/C15</f>
        <v>-11.911527002194431</v>
      </c>
      <c r="D31" s="13">
        <f t="shared" si="6"/>
        <v>-1.6312255326778831</v>
      </c>
      <c r="E31" s="13">
        <f t="shared" si="6"/>
        <v>-0.43550563791989488</v>
      </c>
      <c r="F31" s="13">
        <f t="shared" si="6"/>
        <v>-8.0390733353092381E-2</v>
      </c>
      <c r="G31" s="13">
        <f t="shared" si="6"/>
        <v>8.9732505124082568E-2</v>
      </c>
      <c r="H31" s="13">
        <f t="shared" si="6"/>
        <v>0.1465754894444832</v>
      </c>
    </row>
    <row r="33" spans="2:8" x14ac:dyDescent="0.2">
      <c r="B33" s="9" t="s">
        <v>33</v>
      </c>
      <c r="C33" s="16">
        <v>582467</v>
      </c>
      <c r="D33" s="16">
        <v>1942431</v>
      </c>
      <c r="E33" s="16">
        <v>5526226</v>
      </c>
      <c r="F33" s="16">
        <v>2066211</v>
      </c>
      <c r="G33" s="16">
        <v>1607167</v>
      </c>
      <c r="H33" s="16">
        <v>16989145</v>
      </c>
    </row>
    <row r="35" spans="2:8" x14ac:dyDescent="0.2">
      <c r="B35" s="17" t="s">
        <v>34</v>
      </c>
      <c r="E35" s="18" t="s">
        <v>35</v>
      </c>
      <c r="G35" s="18" t="s">
        <v>36</v>
      </c>
    </row>
    <row r="37" spans="2:8" x14ac:dyDescent="0.2">
      <c r="B37" s="19" t="s">
        <v>37</v>
      </c>
    </row>
    <row r="38" spans="2:8" x14ac:dyDescent="0.2">
      <c r="B38" s="19" t="s">
        <v>38</v>
      </c>
    </row>
    <row r="39" spans="2:8" x14ac:dyDescent="0.2">
      <c r="B39" s="19" t="s">
        <v>39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21" sqref="U21"/>
    </sheetView>
  </sheetViews>
  <sheetFormatPr baseColWidth="10" defaultColWidth="8.6640625" defaultRowHeight="15" x14ac:dyDescent="0.2"/>
  <cols>
    <col min="1" max="1" width="2" customWidth="1"/>
    <col min="2" max="2" width="34" customWidth="1"/>
    <col min="3" max="20" width="8.5" customWidth="1"/>
    <col min="21" max="21" width="13" customWidth="1"/>
  </cols>
  <sheetData>
    <row r="1" spans="2:21" ht="18" x14ac:dyDescent="0.2">
      <c r="B1" s="1" t="s">
        <v>117</v>
      </c>
    </row>
    <row r="2" spans="2:21" x14ac:dyDescent="0.2">
      <c r="B2" s="2" t="s">
        <v>118</v>
      </c>
    </row>
    <row r="4" spans="2:21" x14ac:dyDescent="0.2">
      <c r="B4" s="20" t="s">
        <v>47</v>
      </c>
      <c r="C4" s="21" t="s">
        <v>119</v>
      </c>
      <c r="D4" s="21" t="s">
        <v>120</v>
      </c>
      <c r="E4" s="21" t="s">
        <v>121</v>
      </c>
      <c r="F4" s="21" t="s">
        <v>122</v>
      </c>
      <c r="G4" s="21" t="s">
        <v>48</v>
      </c>
      <c r="H4" s="21" t="s">
        <v>49</v>
      </c>
      <c r="I4" s="21" t="s">
        <v>50</v>
      </c>
      <c r="J4" s="21" t="s">
        <v>51</v>
      </c>
      <c r="K4" s="21" t="s">
        <v>52</v>
      </c>
      <c r="L4" s="21" t="s">
        <v>53</v>
      </c>
      <c r="M4" s="21" t="s">
        <v>54</v>
      </c>
      <c r="N4" s="21" t="s">
        <v>55</v>
      </c>
      <c r="O4" s="21" t="s">
        <v>56</v>
      </c>
      <c r="P4" s="21" t="s">
        <v>57</v>
      </c>
      <c r="Q4" s="21" t="s">
        <v>59</v>
      </c>
      <c r="R4" s="21" t="s">
        <v>60</v>
      </c>
      <c r="S4" s="21" t="s">
        <v>61</v>
      </c>
      <c r="T4" s="21" t="s">
        <v>62</v>
      </c>
      <c r="U4" s="4" t="s">
        <v>123</v>
      </c>
    </row>
    <row r="5" spans="2:21" x14ac:dyDescent="0.2">
      <c r="B5" s="5" t="s">
        <v>124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2:21" x14ac:dyDescent="0.2">
      <c r="B6" s="22" t="s">
        <v>125</v>
      </c>
      <c r="C6" s="8">
        <v>49229</v>
      </c>
      <c r="D6" s="8">
        <v>43401</v>
      </c>
      <c r="E6" s="8">
        <v>26145</v>
      </c>
      <c r="F6" s="8">
        <v>14461</v>
      </c>
      <c r="G6" s="8">
        <v>13065</v>
      </c>
      <c r="H6" s="8">
        <v>11416</v>
      </c>
      <c r="I6" s="8">
        <v>10370</v>
      </c>
      <c r="J6" s="8">
        <v>9762</v>
      </c>
      <c r="K6" s="8">
        <v>8886</v>
      </c>
      <c r="L6" s="8">
        <v>4730</v>
      </c>
      <c r="M6" s="8">
        <v>4898</v>
      </c>
      <c r="N6" s="8">
        <v>4727</v>
      </c>
      <c r="O6" s="8">
        <v>4410</v>
      </c>
      <c r="P6" s="8">
        <v>3346</v>
      </c>
      <c r="Q6" s="8">
        <v>5681</v>
      </c>
      <c r="R6" s="8">
        <v>3834</v>
      </c>
      <c r="S6" s="8">
        <v>4207</v>
      </c>
      <c r="T6" s="8">
        <v>-4125</v>
      </c>
      <c r="U6" s="25">
        <f t="shared" ref="U6:U14" si="0">SUM(C6:T6)</f>
        <v>218443</v>
      </c>
    </row>
    <row r="7" spans="2:21" x14ac:dyDescent="0.2">
      <c r="B7" s="22" t="s">
        <v>126</v>
      </c>
      <c r="C7" s="8">
        <v>0</v>
      </c>
      <c r="D7" s="8">
        <v>0</v>
      </c>
      <c r="E7" s="8">
        <v>25356</v>
      </c>
      <c r="F7" s="8">
        <v>17242</v>
      </c>
      <c r="G7" s="8">
        <v>9105</v>
      </c>
      <c r="H7" s="8">
        <v>3209</v>
      </c>
      <c r="I7" s="8">
        <v>3666</v>
      </c>
      <c r="J7" s="8">
        <v>3286</v>
      </c>
      <c r="K7" s="8">
        <v>2372</v>
      </c>
      <c r="L7" s="8">
        <v>2599</v>
      </c>
      <c r="M7" s="8">
        <v>431</v>
      </c>
      <c r="N7" s="8">
        <v>1509</v>
      </c>
      <c r="O7" s="8">
        <v>1132</v>
      </c>
      <c r="P7" s="8">
        <v>1495</v>
      </c>
      <c r="Q7" s="8">
        <v>2522</v>
      </c>
      <c r="R7" s="8">
        <v>1410</v>
      </c>
      <c r="S7" s="8">
        <v>429</v>
      </c>
      <c r="T7" s="8">
        <v>3324</v>
      </c>
      <c r="U7" s="25">
        <f t="shared" si="0"/>
        <v>79087</v>
      </c>
    </row>
    <row r="8" spans="2:21" x14ac:dyDescent="0.2">
      <c r="B8" s="22" t="s">
        <v>127</v>
      </c>
      <c r="C8" s="8">
        <v>0</v>
      </c>
      <c r="D8" s="8">
        <v>0</v>
      </c>
      <c r="E8" s="8">
        <v>0</v>
      </c>
      <c r="F8" s="8">
        <v>0</v>
      </c>
      <c r="G8" s="8">
        <v>30384</v>
      </c>
      <c r="H8" s="8">
        <v>6449</v>
      </c>
      <c r="I8" s="8">
        <v>6612</v>
      </c>
      <c r="J8" s="8">
        <v>5213</v>
      </c>
      <c r="K8" s="8">
        <v>2887</v>
      </c>
      <c r="L8" s="8">
        <v>2267</v>
      </c>
      <c r="M8" s="8">
        <v>2141</v>
      </c>
      <c r="N8" s="8">
        <v>2021</v>
      </c>
      <c r="O8" s="8">
        <v>-575</v>
      </c>
      <c r="P8" s="8">
        <v>1193</v>
      </c>
      <c r="Q8" s="8">
        <v>4695</v>
      </c>
      <c r="R8" s="8">
        <v>3006</v>
      </c>
      <c r="S8" s="8">
        <v>1820</v>
      </c>
      <c r="T8" s="8">
        <v>290</v>
      </c>
      <c r="U8" s="25">
        <f t="shared" si="0"/>
        <v>68403</v>
      </c>
    </row>
    <row r="9" spans="2:21" x14ac:dyDescent="0.2">
      <c r="B9" s="22" t="s">
        <v>128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34651</v>
      </c>
      <c r="L9" s="8">
        <v>21484</v>
      </c>
      <c r="M9" s="8">
        <v>7307</v>
      </c>
      <c r="N9" s="8">
        <v>5285</v>
      </c>
      <c r="O9" s="8">
        <v>2513</v>
      </c>
      <c r="P9" s="8">
        <v>2169</v>
      </c>
      <c r="Q9" s="8">
        <v>2361</v>
      </c>
      <c r="R9" s="8">
        <v>1839</v>
      </c>
      <c r="S9" s="8">
        <v>2886</v>
      </c>
      <c r="T9" s="8">
        <v>1784</v>
      </c>
      <c r="U9" s="25">
        <f t="shared" si="0"/>
        <v>82279</v>
      </c>
    </row>
    <row r="10" spans="2:21" x14ac:dyDescent="0.2">
      <c r="B10" s="22" t="s">
        <v>129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26424</v>
      </c>
      <c r="M10" s="8">
        <v>10248</v>
      </c>
      <c r="N10" s="8">
        <v>8144</v>
      </c>
      <c r="O10" s="8">
        <v>3696</v>
      </c>
      <c r="P10" s="8">
        <v>2360</v>
      </c>
      <c r="Q10" s="8">
        <v>2196</v>
      </c>
      <c r="R10" s="8">
        <v>2252</v>
      </c>
      <c r="S10" s="8">
        <v>1998</v>
      </c>
      <c r="T10" s="8">
        <v>2696</v>
      </c>
      <c r="U10" s="25">
        <f t="shared" si="0"/>
        <v>60014</v>
      </c>
    </row>
    <row r="11" spans="2:21" x14ac:dyDescent="0.2">
      <c r="B11" s="22" t="s">
        <v>130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23585</v>
      </c>
      <c r="P11" s="8">
        <v>38964</v>
      </c>
      <c r="Q11" s="8">
        <v>5572</v>
      </c>
      <c r="R11" s="8">
        <v>13901</v>
      </c>
      <c r="S11" s="8">
        <v>20862</v>
      </c>
      <c r="T11" s="8">
        <v>4299</v>
      </c>
      <c r="U11" s="25">
        <f t="shared" si="0"/>
        <v>107183</v>
      </c>
    </row>
    <row r="12" spans="2:21" x14ac:dyDescent="0.2">
      <c r="B12" s="22" t="s">
        <v>131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22449</v>
      </c>
      <c r="R12" s="8">
        <v>8269</v>
      </c>
      <c r="S12" s="8">
        <v>8189</v>
      </c>
      <c r="T12" s="8">
        <v>4528</v>
      </c>
      <c r="U12" s="25">
        <f t="shared" si="0"/>
        <v>43435</v>
      </c>
    </row>
    <row r="13" spans="2:21" x14ac:dyDescent="0.2">
      <c r="B13" s="22" t="s">
        <v>132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21215</v>
      </c>
      <c r="S13" s="8">
        <v>13862</v>
      </c>
      <c r="T13" s="8">
        <v>6954</v>
      </c>
      <c r="U13" s="25">
        <f t="shared" si="0"/>
        <v>42031</v>
      </c>
    </row>
    <row r="14" spans="2:21" x14ac:dyDescent="0.2">
      <c r="B14" s="9" t="s">
        <v>133</v>
      </c>
      <c r="C14" s="10">
        <f t="shared" ref="C14:T14" si="1">SUM(C6:C13)</f>
        <v>49229</v>
      </c>
      <c r="D14" s="10">
        <f t="shared" si="1"/>
        <v>43401</v>
      </c>
      <c r="E14" s="10">
        <f t="shared" si="1"/>
        <v>51501</v>
      </c>
      <c r="F14" s="10">
        <f t="shared" si="1"/>
        <v>31703</v>
      </c>
      <c r="G14" s="10">
        <f t="shared" si="1"/>
        <v>52554</v>
      </c>
      <c r="H14" s="10">
        <f t="shared" si="1"/>
        <v>21074</v>
      </c>
      <c r="I14" s="10">
        <f t="shared" si="1"/>
        <v>20648</v>
      </c>
      <c r="J14" s="10">
        <f t="shared" si="1"/>
        <v>18261</v>
      </c>
      <c r="K14" s="10">
        <f t="shared" si="1"/>
        <v>48796</v>
      </c>
      <c r="L14" s="10">
        <f t="shared" si="1"/>
        <v>57504</v>
      </c>
      <c r="M14" s="10">
        <f t="shared" si="1"/>
        <v>25025</v>
      </c>
      <c r="N14" s="10">
        <f t="shared" si="1"/>
        <v>21686</v>
      </c>
      <c r="O14" s="10">
        <f t="shared" si="1"/>
        <v>34761</v>
      </c>
      <c r="P14" s="10">
        <f t="shared" si="1"/>
        <v>49527</v>
      </c>
      <c r="Q14" s="10">
        <f t="shared" si="1"/>
        <v>45476</v>
      </c>
      <c r="R14" s="10">
        <f t="shared" si="1"/>
        <v>55726</v>
      </c>
      <c r="S14" s="10">
        <f t="shared" si="1"/>
        <v>54253</v>
      </c>
      <c r="T14" s="10">
        <f t="shared" si="1"/>
        <v>19750</v>
      </c>
      <c r="U14" s="26">
        <f t="shared" si="0"/>
        <v>700875</v>
      </c>
    </row>
    <row r="16" spans="2:21" x14ac:dyDescent="0.2">
      <c r="B16" s="5" t="s">
        <v>134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2:21" x14ac:dyDescent="0.2">
      <c r="B17" s="22" t="s">
        <v>110</v>
      </c>
      <c r="C17" s="8">
        <v>4706.8599999999997</v>
      </c>
      <c r="D17" s="8">
        <v>4062.29</v>
      </c>
      <c r="E17" s="8">
        <v>5208.6499999999996</v>
      </c>
      <c r="F17" s="8">
        <v>1908.56</v>
      </c>
      <c r="G17" s="8">
        <v>2967.27</v>
      </c>
      <c r="H17" s="8">
        <v>1358.76</v>
      </c>
      <c r="I17" s="8">
        <v>866.88</v>
      </c>
      <c r="J17" s="8">
        <v>5526.23</v>
      </c>
      <c r="K17" s="8">
        <v>4076.03</v>
      </c>
      <c r="L17" s="8">
        <v>3529.02</v>
      </c>
      <c r="M17" s="8">
        <v>1901.19</v>
      </c>
      <c r="N17" s="8">
        <v>3236.29</v>
      </c>
      <c r="O17" s="8">
        <v>7992.15</v>
      </c>
      <c r="P17" s="8">
        <v>6905.99</v>
      </c>
      <c r="Q17" s="8">
        <v>13022.72</v>
      </c>
      <c r="R17" s="8">
        <v>35429.1</v>
      </c>
      <c r="S17" s="8">
        <v>5779.85</v>
      </c>
      <c r="T17" s="8">
        <v>12646.97</v>
      </c>
      <c r="U17" s="25">
        <f>SUM(C17:T17)</f>
        <v>121124.81</v>
      </c>
    </row>
    <row r="18" spans="2:21" x14ac:dyDescent="0.2">
      <c r="B18" s="22" t="s">
        <v>111</v>
      </c>
      <c r="C18" s="8">
        <v>0</v>
      </c>
      <c r="D18" s="8">
        <v>0</v>
      </c>
      <c r="E18" s="8">
        <v>0</v>
      </c>
      <c r="F18" s="8">
        <v>0</v>
      </c>
      <c r="G18" s="8">
        <v>4260</v>
      </c>
      <c r="H18" s="8">
        <v>90</v>
      </c>
      <c r="I18" s="8">
        <v>1665</v>
      </c>
      <c r="J18" s="8">
        <v>165</v>
      </c>
      <c r="K18" s="8">
        <v>135</v>
      </c>
      <c r="L18" s="8">
        <v>15</v>
      </c>
      <c r="M18" s="8">
        <v>1095</v>
      </c>
      <c r="N18" s="8">
        <v>750</v>
      </c>
      <c r="O18" s="8">
        <v>30</v>
      </c>
      <c r="P18" s="8">
        <v>165</v>
      </c>
      <c r="Q18" s="8">
        <v>2640</v>
      </c>
      <c r="R18" s="8">
        <v>13950</v>
      </c>
      <c r="S18" s="8">
        <v>495</v>
      </c>
      <c r="T18" s="8">
        <v>11265</v>
      </c>
      <c r="U18" s="25">
        <f>SUM(C18:T18)</f>
        <v>36720</v>
      </c>
    </row>
    <row r="19" spans="2:21" x14ac:dyDescent="0.2">
      <c r="B19" s="9" t="s">
        <v>135</v>
      </c>
      <c r="C19" s="10">
        <f t="shared" ref="C19:T19" si="2">C17+C18</f>
        <v>4706.8599999999997</v>
      </c>
      <c r="D19" s="10">
        <f t="shared" si="2"/>
        <v>4062.29</v>
      </c>
      <c r="E19" s="10">
        <f t="shared" si="2"/>
        <v>5208.6499999999996</v>
      </c>
      <c r="F19" s="10">
        <f t="shared" si="2"/>
        <v>1908.56</v>
      </c>
      <c r="G19" s="10">
        <f t="shared" si="2"/>
        <v>7227.27</v>
      </c>
      <c r="H19" s="10">
        <f t="shared" si="2"/>
        <v>1448.76</v>
      </c>
      <c r="I19" s="10">
        <f t="shared" si="2"/>
        <v>2531.88</v>
      </c>
      <c r="J19" s="10">
        <f t="shared" si="2"/>
        <v>5691.23</v>
      </c>
      <c r="K19" s="10">
        <f t="shared" si="2"/>
        <v>4211.0300000000007</v>
      </c>
      <c r="L19" s="10">
        <f t="shared" si="2"/>
        <v>3544.02</v>
      </c>
      <c r="M19" s="10">
        <f t="shared" si="2"/>
        <v>2996.19</v>
      </c>
      <c r="N19" s="10">
        <f t="shared" si="2"/>
        <v>3986.29</v>
      </c>
      <c r="O19" s="10">
        <f t="shared" si="2"/>
        <v>8022.15</v>
      </c>
      <c r="P19" s="10">
        <f t="shared" si="2"/>
        <v>7070.99</v>
      </c>
      <c r="Q19" s="10">
        <f t="shared" si="2"/>
        <v>15662.72</v>
      </c>
      <c r="R19" s="10">
        <f t="shared" si="2"/>
        <v>49379.1</v>
      </c>
      <c r="S19" s="10">
        <f t="shared" si="2"/>
        <v>6274.85</v>
      </c>
      <c r="T19" s="10">
        <f t="shared" si="2"/>
        <v>23911.97</v>
      </c>
      <c r="U19" s="26">
        <f>SUM(C19:T19)</f>
        <v>157844.81</v>
      </c>
    </row>
    <row r="21" spans="2:21" x14ac:dyDescent="0.2">
      <c r="B21" s="17" t="s">
        <v>136</v>
      </c>
      <c r="C21" s="27">
        <f t="shared" ref="C21:T21" si="3">C14+C19</f>
        <v>53935.86</v>
      </c>
      <c r="D21" s="27">
        <f t="shared" si="3"/>
        <v>47463.29</v>
      </c>
      <c r="E21" s="27">
        <f t="shared" si="3"/>
        <v>56709.65</v>
      </c>
      <c r="F21" s="27">
        <f t="shared" si="3"/>
        <v>33611.56</v>
      </c>
      <c r="G21" s="27">
        <f t="shared" si="3"/>
        <v>59781.270000000004</v>
      </c>
      <c r="H21" s="27">
        <f t="shared" si="3"/>
        <v>22522.76</v>
      </c>
      <c r="I21" s="27">
        <f t="shared" si="3"/>
        <v>23179.88</v>
      </c>
      <c r="J21" s="27">
        <f t="shared" si="3"/>
        <v>23952.23</v>
      </c>
      <c r="K21" s="27">
        <f t="shared" si="3"/>
        <v>53007.03</v>
      </c>
      <c r="L21" s="27">
        <f t="shared" si="3"/>
        <v>61048.02</v>
      </c>
      <c r="M21" s="27">
        <f t="shared" si="3"/>
        <v>28021.19</v>
      </c>
      <c r="N21" s="27">
        <f t="shared" si="3"/>
        <v>25672.29</v>
      </c>
      <c r="O21" s="27">
        <f t="shared" si="3"/>
        <v>42783.15</v>
      </c>
      <c r="P21" s="27">
        <f t="shared" si="3"/>
        <v>56597.99</v>
      </c>
      <c r="Q21" s="27">
        <f t="shared" si="3"/>
        <v>61138.720000000001</v>
      </c>
      <c r="R21" s="27">
        <f t="shared" si="3"/>
        <v>105105.1</v>
      </c>
      <c r="S21" s="27">
        <f t="shared" si="3"/>
        <v>60527.85</v>
      </c>
      <c r="T21" s="27">
        <f t="shared" si="3"/>
        <v>43661.97</v>
      </c>
      <c r="U21" s="28">
        <f>SUM(C21:T21)</f>
        <v>858719.80999999994</v>
      </c>
    </row>
    <row r="24" spans="2:21" x14ac:dyDescent="0.2">
      <c r="B24" s="5" t="s">
        <v>137</v>
      </c>
      <c r="C24" s="6"/>
      <c r="D24" s="6"/>
      <c r="E24" s="6"/>
    </row>
    <row r="25" spans="2:21" x14ac:dyDescent="0.2">
      <c r="B25" s="22" t="s">
        <v>138</v>
      </c>
      <c r="C25" s="8">
        <v>400195</v>
      </c>
      <c r="D25" s="23">
        <f>C25/C28</f>
        <v>0.57099340110576069</v>
      </c>
    </row>
    <row r="26" spans="2:21" x14ac:dyDescent="0.2">
      <c r="B26" s="22" t="s">
        <v>139</v>
      </c>
      <c r="C26" s="8">
        <v>232127</v>
      </c>
      <c r="D26" s="23">
        <f>C26/C28</f>
        <v>0.33119600499375779</v>
      </c>
    </row>
    <row r="27" spans="2:21" x14ac:dyDescent="0.2">
      <c r="B27" s="22" t="s">
        <v>140</v>
      </c>
      <c r="C27" s="8">
        <v>68553</v>
      </c>
      <c r="D27" s="23">
        <f>C27/C28</f>
        <v>9.7810593900481538E-2</v>
      </c>
    </row>
    <row r="28" spans="2:21" x14ac:dyDescent="0.2">
      <c r="B28" s="9" t="s">
        <v>133</v>
      </c>
      <c r="C28" s="10">
        <f>SUM(C25:C27)</f>
        <v>700875</v>
      </c>
    </row>
    <row r="30" spans="2:21" x14ac:dyDescent="0.2">
      <c r="B30" s="19"/>
    </row>
    <row r="31" spans="2:21" x14ac:dyDescent="0.2">
      <c r="B31" s="19"/>
    </row>
    <row r="32" spans="2:21" x14ac:dyDescent="0.2">
      <c r="B32" s="19" t="s">
        <v>141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43"/>
  <sheetViews>
    <sheetView showGridLines="0" workbookViewId="0">
      <pane xSplit="2" ySplit="4" topLeftCell="AS12" activePane="bottomRight" state="frozen"/>
      <selection pane="topRight" activeCell="C1" sqref="C1"/>
      <selection pane="bottomLeft" activeCell="A5" sqref="A5"/>
      <selection pane="bottomRight" activeCell="BJ10" sqref="BJ10"/>
    </sheetView>
  </sheetViews>
  <sheetFormatPr baseColWidth="10" defaultColWidth="8.6640625" defaultRowHeight="15" x14ac:dyDescent="0.2"/>
  <cols>
    <col min="1" max="1" width="2" customWidth="1"/>
    <col min="2" max="2" width="32" customWidth="1"/>
    <col min="3" max="14" width="9.5" hidden="1" customWidth="1"/>
    <col min="15" max="20" width="10.1640625" bestFit="1" customWidth="1"/>
    <col min="21" max="23" width="8.6640625" bestFit="1" customWidth="1"/>
    <col min="24" max="56" width="10.1640625" bestFit="1" customWidth="1"/>
    <col min="57" max="62" width="11.1640625" bestFit="1" customWidth="1"/>
  </cols>
  <sheetData>
    <row r="1" spans="2:62" ht="18" x14ac:dyDescent="0.2">
      <c r="B1" s="1" t="s">
        <v>40</v>
      </c>
    </row>
    <row r="2" spans="2:62" x14ac:dyDescent="0.2">
      <c r="B2" s="2" t="s">
        <v>41</v>
      </c>
    </row>
    <row r="3" spans="2:62" x14ac:dyDescent="0.2">
      <c r="C3" s="39" t="s">
        <v>42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 t="s">
        <v>43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 t="s">
        <v>44</v>
      </c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 t="s">
        <v>45</v>
      </c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 t="s">
        <v>46</v>
      </c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</row>
    <row r="4" spans="2:62" x14ac:dyDescent="0.2">
      <c r="B4" s="20" t="s">
        <v>47</v>
      </c>
      <c r="C4" s="21" t="s">
        <v>48</v>
      </c>
      <c r="D4" s="21" t="s">
        <v>49</v>
      </c>
      <c r="E4" s="21" t="s">
        <v>50</v>
      </c>
      <c r="F4" s="21" t="s">
        <v>51</v>
      </c>
      <c r="G4" s="21" t="s">
        <v>52</v>
      </c>
      <c r="H4" s="21" t="s">
        <v>53</v>
      </c>
      <c r="I4" s="21" t="s">
        <v>54</v>
      </c>
      <c r="J4" s="21" t="s">
        <v>55</v>
      </c>
      <c r="K4" s="21" t="s">
        <v>56</v>
      </c>
      <c r="L4" s="21" t="s">
        <v>57</v>
      </c>
      <c r="M4" s="21" t="s">
        <v>58</v>
      </c>
      <c r="N4" s="21" t="s">
        <v>59</v>
      </c>
      <c r="O4" s="21" t="s">
        <v>60</v>
      </c>
      <c r="P4" s="21" t="s">
        <v>61</v>
      </c>
      <c r="Q4" s="21" t="s">
        <v>62</v>
      </c>
      <c r="R4" s="21" t="s">
        <v>63</v>
      </c>
      <c r="S4" s="21" t="s">
        <v>64</v>
      </c>
      <c r="T4" s="21" t="s">
        <v>65</v>
      </c>
      <c r="U4" s="21" t="s">
        <v>66</v>
      </c>
      <c r="V4" s="21" t="s">
        <v>67</v>
      </c>
      <c r="W4" s="21" t="s">
        <v>68</v>
      </c>
      <c r="X4" s="21" t="s">
        <v>69</v>
      </c>
      <c r="Y4" s="21" t="s">
        <v>70</v>
      </c>
      <c r="Z4" s="21" t="s">
        <v>71</v>
      </c>
      <c r="AA4" s="21" t="s">
        <v>72</v>
      </c>
      <c r="AB4" s="21" t="s">
        <v>73</v>
      </c>
      <c r="AC4" s="21" t="s">
        <v>74</v>
      </c>
      <c r="AD4" s="21" t="s">
        <v>75</v>
      </c>
      <c r="AE4" s="21" t="s">
        <v>76</v>
      </c>
      <c r="AF4" s="21" t="s">
        <v>77</v>
      </c>
      <c r="AG4" s="21" t="s">
        <v>78</v>
      </c>
      <c r="AH4" s="21" t="s">
        <v>79</v>
      </c>
      <c r="AI4" s="21" t="s">
        <v>80</v>
      </c>
      <c r="AJ4" s="21" t="s">
        <v>81</v>
      </c>
      <c r="AK4" s="21" t="s">
        <v>82</v>
      </c>
      <c r="AL4" s="21" t="s">
        <v>83</v>
      </c>
      <c r="AM4" s="21" t="s">
        <v>84</v>
      </c>
      <c r="AN4" s="21" t="s">
        <v>85</v>
      </c>
      <c r="AO4" s="21" t="s">
        <v>86</v>
      </c>
      <c r="AP4" s="21" t="s">
        <v>87</v>
      </c>
      <c r="AQ4" s="21" t="s">
        <v>88</v>
      </c>
      <c r="AR4" s="21" t="s">
        <v>89</v>
      </c>
      <c r="AS4" s="21" t="s">
        <v>90</v>
      </c>
      <c r="AT4" s="21" t="s">
        <v>91</v>
      </c>
      <c r="AU4" s="21" t="s">
        <v>92</v>
      </c>
      <c r="AV4" s="21" t="s">
        <v>93</v>
      </c>
      <c r="AW4" s="21" t="s">
        <v>94</v>
      </c>
      <c r="AX4" s="21" t="s">
        <v>95</v>
      </c>
      <c r="AY4" s="21" t="s">
        <v>96</v>
      </c>
      <c r="AZ4" s="21" t="s">
        <v>97</v>
      </c>
      <c r="BA4" s="21" t="s">
        <v>98</v>
      </c>
      <c r="BB4" s="21" t="s">
        <v>99</v>
      </c>
      <c r="BC4" s="21" t="s">
        <v>100</v>
      </c>
      <c r="BD4" s="21" t="s">
        <v>101</v>
      </c>
      <c r="BE4" s="21" t="s">
        <v>102</v>
      </c>
      <c r="BF4" s="21" t="s">
        <v>103</v>
      </c>
      <c r="BG4" s="21" t="s">
        <v>104</v>
      </c>
      <c r="BH4" s="21" t="s">
        <v>105</v>
      </c>
      <c r="BI4" s="21" t="s">
        <v>106</v>
      </c>
      <c r="BJ4" s="21" t="s">
        <v>107</v>
      </c>
    </row>
    <row r="5" spans="2:62" x14ac:dyDescent="0.2">
      <c r="B5" s="5" t="s">
        <v>108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2:62" x14ac:dyDescent="0.2">
      <c r="B6" s="22" t="s">
        <v>109</v>
      </c>
      <c r="C6" s="8">
        <v>52554</v>
      </c>
      <c r="D6" s="8">
        <v>21074</v>
      </c>
      <c r="E6" s="8">
        <v>20648</v>
      </c>
      <c r="F6" s="8">
        <v>18261</v>
      </c>
      <c r="G6" s="8">
        <v>48796</v>
      </c>
      <c r="H6" s="8">
        <v>57504</v>
      </c>
      <c r="I6" s="8">
        <v>25025</v>
      </c>
      <c r="J6" s="8">
        <v>21686</v>
      </c>
      <c r="K6" s="8">
        <v>34761</v>
      </c>
      <c r="L6" s="8">
        <v>49527</v>
      </c>
      <c r="M6" s="8">
        <v>20519</v>
      </c>
      <c r="N6" s="8">
        <v>23027</v>
      </c>
      <c r="O6" s="8">
        <v>60443.5</v>
      </c>
      <c r="P6" s="8">
        <v>47963.5</v>
      </c>
      <c r="Q6" s="8">
        <v>23296</v>
      </c>
      <c r="R6" s="8">
        <v>61523.8</v>
      </c>
      <c r="S6" s="8">
        <v>73319.02</v>
      </c>
      <c r="T6" s="8">
        <v>83492.42</v>
      </c>
      <c r="U6" s="8">
        <v>92021.25</v>
      </c>
      <c r="V6" s="8">
        <v>102664.37</v>
      </c>
      <c r="W6" s="8">
        <v>110824.09</v>
      </c>
      <c r="X6" s="8">
        <v>119129.47</v>
      </c>
      <c r="Y6" s="8">
        <v>129002.73</v>
      </c>
      <c r="Z6" s="8">
        <v>139863.32</v>
      </c>
      <c r="AA6" s="8">
        <v>205746.65</v>
      </c>
      <c r="AB6" s="8">
        <v>237339.35</v>
      </c>
      <c r="AC6" s="8">
        <v>270167.45</v>
      </c>
      <c r="AD6" s="8">
        <v>299847.93</v>
      </c>
      <c r="AE6" s="8">
        <v>328812.65999999997</v>
      </c>
      <c r="AF6" s="8">
        <v>355063.77</v>
      </c>
      <c r="AG6" s="8">
        <v>383587.43</v>
      </c>
      <c r="AH6" s="8">
        <v>414584.47</v>
      </c>
      <c r="AI6" s="8">
        <v>448273.79</v>
      </c>
      <c r="AJ6" s="8">
        <v>484894.06</v>
      </c>
      <c r="AK6" s="8">
        <v>524705.53</v>
      </c>
      <c r="AL6" s="8">
        <v>567992.01</v>
      </c>
      <c r="AM6" s="8">
        <v>678438.05</v>
      </c>
      <c r="AN6" s="8">
        <v>745301.95</v>
      </c>
      <c r="AO6" s="8">
        <v>814724.87</v>
      </c>
      <c r="AP6" s="8">
        <v>882403.07</v>
      </c>
      <c r="AQ6" s="8">
        <v>956360.26</v>
      </c>
      <c r="AR6" s="8">
        <v>1030176.09</v>
      </c>
      <c r="AS6" s="8">
        <v>1109881.69</v>
      </c>
      <c r="AT6" s="8">
        <v>1195954.1599999999</v>
      </c>
      <c r="AU6" s="8">
        <v>1288909.9099999999</v>
      </c>
      <c r="AV6" s="8">
        <v>1389307.96</v>
      </c>
      <c r="AW6" s="8">
        <v>1497753.56</v>
      </c>
      <c r="AX6" s="8">
        <v>1614902.03</v>
      </c>
      <c r="AY6" s="8">
        <v>2058338.04</v>
      </c>
      <c r="AZ6" s="8">
        <v>2298406.94</v>
      </c>
      <c r="BA6" s="8">
        <v>2544202.11</v>
      </c>
      <c r="BB6" s="8">
        <v>2773674.69</v>
      </c>
      <c r="BC6" s="8">
        <v>3026373.39</v>
      </c>
      <c r="BD6" s="8">
        <v>3269583.72</v>
      </c>
      <c r="BE6" s="8">
        <v>3532802.77</v>
      </c>
      <c r="BF6" s="8">
        <v>3817707.98</v>
      </c>
      <c r="BG6" s="8">
        <v>4126120.28</v>
      </c>
      <c r="BH6" s="8">
        <v>4460016.63</v>
      </c>
      <c r="BI6" s="8">
        <v>4821543.66</v>
      </c>
      <c r="BJ6" s="8">
        <v>5213032.49</v>
      </c>
    </row>
    <row r="7" spans="2:62" x14ac:dyDescent="0.2">
      <c r="B7" s="22" t="s">
        <v>110</v>
      </c>
      <c r="C7" s="8">
        <v>2967.27</v>
      </c>
      <c r="D7" s="8">
        <v>1358.76</v>
      </c>
      <c r="E7" s="8">
        <v>866.88</v>
      </c>
      <c r="F7" s="8">
        <v>5526.23</v>
      </c>
      <c r="G7" s="8">
        <v>4076.03</v>
      </c>
      <c r="H7" s="8">
        <v>3529.02</v>
      </c>
      <c r="I7" s="8">
        <v>1901.19</v>
      </c>
      <c r="J7" s="8">
        <v>3236.29</v>
      </c>
      <c r="K7" s="8">
        <v>7992.15</v>
      </c>
      <c r="L7" s="8">
        <v>6905.99</v>
      </c>
      <c r="M7" s="8">
        <v>9186.66</v>
      </c>
      <c r="N7" s="8">
        <v>13022.72</v>
      </c>
      <c r="O7" s="8">
        <v>35429.1</v>
      </c>
      <c r="P7" s="8">
        <v>5779.85</v>
      </c>
      <c r="Q7" s="8">
        <v>12646.97</v>
      </c>
      <c r="R7" s="8">
        <v>16591.68</v>
      </c>
      <c r="S7" s="8">
        <v>8058.62</v>
      </c>
      <c r="T7" s="8">
        <v>14317.8</v>
      </c>
      <c r="U7" s="8">
        <v>17062.79</v>
      </c>
      <c r="V7" s="8">
        <v>19430.330000000002</v>
      </c>
      <c r="W7" s="8">
        <v>21415.16</v>
      </c>
      <c r="X7" s="8">
        <v>23892.03</v>
      </c>
      <c r="Y7" s="8">
        <v>25790.95</v>
      </c>
      <c r="Z7" s="8">
        <v>27723.78</v>
      </c>
      <c r="AA7" s="8">
        <v>40028.65</v>
      </c>
      <c r="AB7" s="8">
        <v>43398.61</v>
      </c>
      <c r="AC7" s="8">
        <v>63841.74</v>
      </c>
      <c r="AD7" s="8">
        <v>73644.740000000005</v>
      </c>
      <c r="AE7" s="8">
        <v>83831.070000000007</v>
      </c>
      <c r="AF7" s="8">
        <v>93040.71</v>
      </c>
      <c r="AG7" s="8">
        <v>102028.27</v>
      </c>
      <c r="AH7" s="8">
        <v>110173.8</v>
      </c>
      <c r="AI7" s="8">
        <v>119024.5</v>
      </c>
      <c r="AJ7" s="8">
        <v>128642.66</v>
      </c>
      <c r="AK7" s="8">
        <v>139096.22</v>
      </c>
      <c r="AL7" s="8">
        <v>150459.23000000001</v>
      </c>
      <c r="AM7" s="8">
        <v>203515.57</v>
      </c>
      <c r="AN7" s="8">
        <v>220304.93</v>
      </c>
      <c r="AO7" s="8">
        <v>263143.21999999997</v>
      </c>
      <c r="AP7" s="8">
        <v>289077.46999999997</v>
      </c>
      <c r="AQ7" s="8">
        <v>316004.28000000003</v>
      </c>
      <c r="AR7" s="8">
        <v>342254.37</v>
      </c>
      <c r="AS7" s="8">
        <v>370939.87</v>
      </c>
      <c r="AT7" s="8">
        <v>399570.54</v>
      </c>
      <c r="AU7" s="8">
        <v>430485.65</v>
      </c>
      <c r="AV7" s="8">
        <v>463870.26</v>
      </c>
      <c r="AW7" s="8">
        <v>499924.65</v>
      </c>
      <c r="AX7" s="8">
        <v>538865.67000000004</v>
      </c>
      <c r="AY7" s="8">
        <v>697113.67</v>
      </c>
      <c r="AZ7" s="8">
        <v>751639.19</v>
      </c>
      <c r="BA7" s="8">
        <v>958031.83</v>
      </c>
      <c r="BB7" s="8">
        <v>1069769.3799999999</v>
      </c>
      <c r="BC7" s="8">
        <v>1184172.1599999999</v>
      </c>
      <c r="BD7" s="8">
        <v>1290977.76</v>
      </c>
      <c r="BE7" s="8">
        <v>1408593.72</v>
      </c>
      <c r="BF7" s="8">
        <v>1521793.41</v>
      </c>
      <c r="BG7" s="8">
        <v>1644305.95</v>
      </c>
      <c r="BH7" s="8">
        <v>1776912.09</v>
      </c>
      <c r="BI7" s="8">
        <v>1920459.36</v>
      </c>
      <c r="BJ7" s="8">
        <v>2075867.91</v>
      </c>
    </row>
    <row r="8" spans="2:62" x14ac:dyDescent="0.2">
      <c r="B8" s="22" t="s">
        <v>111</v>
      </c>
      <c r="C8" s="8">
        <v>4260</v>
      </c>
      <c r="D8" s="8">
        <v>90</v>
      </c>
      <c r="E8" s="8">
        <v>1665</v>
      </c>
      <c r="F8" s="8">
        <v>165</v>
      </c>
      <c r="G8" s="8">
        <v>135</v>
      </c>
      <c r="H8" s="8">
        <v>15</v>
      </c>
      <c r="I8" s="8">
        <v>1095</v>
      </c>
      <c r="J8" s="8">
        <v>750</v>
      </c>
      <c r="K8" s="8">
        <v>30</v>
      </c>
      <c r="L8" s="8">
        <v>165</v>
      </c>
      <c r="M8" s="8">
        <v>825</v>
      </c>
      <c r="N8" s="8">
        <v>10494</v>
      </c>
      <c r="O8" s="8">
        <v>7444.8</v>
      </c>
      <c r="P8" s="8">
        <v>2079</v>
      </c>
      <c r="Q8" s="8">
        <v>1881</v>
      </c>
      <c r="R8" s="8">
        <v>1909.32</v>
      </c>
      <c r="S8" s="8">
        <v>2741.21</v>
      </c>
      <c r="T8" s="8">
        <v>4251.8</v>
      </c>
      <c r="U8" s="8">
        <v>6002.74</v>
      </c>
      <c r="V8" s="8">
        <v>7938.58</v>
      </c>
      <c r="W8" s="8">
        <v>10006.040000000001</v>
      </c>
      <c r="X8" s="8">
        <v>12255.15</v>
      </c>
      <c r="Y8" s="8">
        <v>17578.27</v>
      </c>
      <c r="Z8" s="8">
        <v>23080.080000000002</v>
      </c>
      <c r="AA8" s="8">
        <v>26612.55</v>
      </c>
      <c r="AB8" s="8">
        <v>30362.95</v>
      </c>
      <c r="AC8" s="8">
        <v>36319.269999999997</v>
      </c>
      <c r="AD8" s="8">
        <v>43125.49</v>
      </c>
      <c r="AE8" s="8">
        <v>50783.99</v>
      </c>
      <c r="AF8" s="8">
        <v>59137.82</v>
      </c>
      <c r="AG8" s="8">
        <v>68126.2</v>
      </c>
      <c r="AH8" s="8">
        <v>77618.820000000007</v>
      </c>
      <c r="AI8" s="8">
        <v>87673.04</v>
      </c>
      <c r="AJ8" s="8">
        <v>98350.62</v>
      </c>
      <c r="AK8" s="8">
        <v>126003.31</v>
      </c>
      <c r="AL8" s="8">
        <v>154934.1</v>
      </c>
      <c r="AM8" s="8">
        <v>170810.95</v>
      </c>
      <c r="AN8" s="8">
        <v>187842.82</v>
      </c>
      <c r="AO8" s="8">
        <v>208995.65</v>
      </c>
      <c r="AP8" s="8">
        <v>232101.23</v>
      </c>
      <c r="AQ8" s="8">
        <v>257177.12</v>
      </c>
      <c r="AR8" s="8">
        <v>284046.25</v>
      </c>
      <c r="AS8" s="8">
        <v>312901.67</v>
      </c>
      <c r="AT8" s="8">
        <v>343637.69</v>
      </c>
      <c r="AU8" s="8">
        <v>376425.45</v>
      </c>
      <c r="AV8" s="8">
        <v>411449.03</v>
      </c>
      <c r="AW8" s="8">
        <v>506936.47</v>
      </c>
      <c r="AX8" s="8">
        <v>606689.88</v>
      </c>
      <c r="AY8" s="8">
        <v>665645.46</v>
      </c>
      <c r="AZ8" s="8">
        <v>728637.19</v>
      </c>
      <c r="BA8" s="8">
        <v>814915.21</v>
      </c>
      <c r="BB8" s="8">
        <v>911191.28</v>
      </c>
      <c r="BC8" s="8">
        <v>1017306.87</v>
      </c>
      <c r="BD8" s="8">
        <v>1131796.92</v>
      </c>
      <c r="BE8" s="8">
        <v>1255627.3400000001</v>
      </c>
      <c r="BF8" s="8">
        <v>1387765.48</v>
      </c>
      <c r="BG8" s="8">
        <v>1528988.78</v>
      </c>
      <c r="BH8" s="8">
        <v>1680135.82</v>
      </c>
      <c r="BI8" s="8">
        <v>2088094.6</v>
      </c>
      <c r="BJ8" s="8">
        <v>2515466.5699999998</v>
      </c>
    </row>
    <row r="9" spans="2:62" x14ac:dyDescent="0.2">
      <c r="B9" s="9" t="s">
        <v>112</v>
      </c>
      <c r="C9" s="16">
        <f t="shared" ref="C9:AH9" si="0">C6+C7+C8</f>
        <v>59781.27</v>
      </c>
      <c r="D9" s="16">
        <f t="shared" si="0"/>
        <v>22522.76</v>
      </c>
      <c r="E9" s="16">
        <f t="shared" si="0"/>
        <v>23179.88</v>
      </c>
      <c r="F9" s="16">
        <f t="shared" si="0"/>
        <v>23952.23</v>
      </c>
      <c r="G9" s="16">
        <f t="shared" si="0"/>
        <v>53007.03</v>
      </c>
      <c r="H9" s="16">
        <f t="shared" si="0"/>
        <v>61048.02</v>
      </c>
      <c r="I9" s="16">
        <f t="shared" si="0"/>
        <v>28021.19</v>
      </c>
      <c r="J9" s="16">
        <f t="shared" si="0"/>
        <v>25672.29</v>
      </c>
      <c r="K9" s="16">
        <f t="shared" si="0"/>
        <v>42783.15</v>
      </c>
      <c r="L9" s="16">
        <f t="shared" si="0"/>
        <v>56597.99</v>
      </c>
      <c r="M9" s="16">
        <f t="shared" si="0"/>
        <v>30530.66</v>
      </c>
      <c r="N9" s="16">
        <f t="shared" si="0"/>
        <v>46543.72</v>
      </c>
      <c r="O9" s="16">
        <f t="shared" si="0"/>
        <v>103317.40000000001</v>
      </c>
      <c r="P9" s="16">
        <f t="shared" si="0"/>
        <v>55822.35</v>
      </c>
      <c r="Q9" s="16">
        <f t="shared" si="0"/>
        <v>37823.97</v>
      </c>
      <c r="R9" s="16">
        <f t="shared" si="0"/>
        <v>80024.800000000017</v>
      </c>
      <c r="S9" s="16">
        <f t="shared" si="0"/>
        <v>84118.85</v>
      </c>
      <c r="T9" s="16">
        <f t="shared" si="0"/>
        <v>102062.02</v>
      </c>
      <c r="U9" s="16">
        <f t="shared" si="0"/>
        <v>115086.78000000001</v>
      </c>
      <c r="V9" s="16">
        <f t="shared" si="0"/>
        <v>130033.28</v>
      </c>
      <c r="W9" s="16">
        <f t="shared" si="0"/>
        <v>142245.29</v>
      </c>
      <c r="X9" s="16">
        <f t="shared" si="0"/>
        <v>155276.65</v>
      </c>
      <c r="Y9" s="16">
        <f t="shared" si="0"/>
        <v>172371.94999999998</v>
      </c>
      <c r="Z9" s="16">
        <f t="shared" si="0"/>
        <v>190667.18</v>
      </c>
      <c r="AA9" s="16">
        <f t="shared" si="0"/>
        <v>272387.84999999998</v>
      </c>
      <c r="AB9" s="16">
        <f t="shared" si="0"/>
        <v>311100.91000000003</v>
      </c>
      <c r="AC9" s="16">
        <f t="shared" si="0"/>
        <v>370328.46</v>
      </c>
      <c r="AD9" s="16">
        <f t="shared" si="0"/>
        <v>416618.16</v>
      </c>
      <c r="AE9" s="16">
        <f t="shared" si="0"/>
        <v>463427.72</v>
      </c>
      <c r="AF9" s="16">
        <f t="shared" si="0"/>
        <v>507242.30000000005</v>
      </c>
      <c r="AG9" s="16">
        <f t="shared" si="0"/>
        <v>553741.9</v>
      </c>
      <c r="AH9" s="16">
        <f t="shared" si="0"/>
        <v>602377.09000000008</v>
      </c>
      <c r="AI9" s="16">
        <f t="shared" ref="AI9:BJ9" si="1">AI6+AI7+AI8</f>
        <v>654971.33000000007</v>
      </c>
      <c r="AJ9" s="16">
        <f t="shared" si="1"/>
        <v>711887.34</v>
      </c>
      <c r="AK9" s="16">
        <f t="shared" si="1"/>
        <v>789805.06</v>
      </c>
      <c r="AL9" s="16">
        <f t="shared" si="1"/>
        <v>873385.34</v>
      </c>
      <c r="AM9" s="16">
        <f t="shared" si="1"/>
        <v>1052764.57</v>
      </c>
      <c r="AN9" s="16">
        <f t="shared" si="1"/>
        <v>1153449.7</v>
      </c>
      <c r="AO9" s="16">
        <f t="shared" si="1"/>
        <v>1286863.7399999998</v>
      </c>
      <c r="AP9" s="16">
        <f t="shared" si="1"/>
        <v>1403581.77</v>
      </c>
      <c r="AQ9" s="16">
        <f t="shared" si="1"/>
        <v>1529541.6600000001</v>
      </c>
      <c r="AR9" s="16">
        <f t="shared" si="1"/>
        <v>1656476.71</v>
      </c>
      <c r="AS9" s="16">
        <f t="shared" si="1"/>
        <v>1793723.23</v>
      </c>
      <c r="AT9" s="16">
        <f t="shared" si="1"/>
        <v>1939162.39</v>
      </c>
      <c r="AU9" s="16">
        <f t="shared" si="1"/>
        <v>2095821.01</v>
      </c>
      <c r="AV9" s="16">
        <f t="shared" si="1"/>
        <v>2264627.25</v>
      </c>
      <c r="AW9" s="16">
        <f t="shared" si="1"/>
        <v>2504614.6799999997</v>
      </c>
      <c r="AX9" s="16">
        <f t="shared" si="1"/>
        <v>2760457.58</v>
      </c>
      <c r="AY9" s="16">
        <f t="shared" si="1"/>
        <v>3421097.17</v>
      </c>
      <c r="AZ9" s="16">
        <f t="shared" si="1"/>
        <v>3778683.32</v>
      </c>
      <c r="BA9" s="16">
        <f t="shared" si="1"/>
        <v>4317149.1500000004</v>
      </c>
      <c r="BB9" s="16">
        <f t="shared" si="1"/>
        <v>4754635.3499999996</v>
      </c>
      <c r="BC9" s="16">
        <f t="shared" si="1"/>
        <v>5227852.42</v>
      </c>
      <c r="BD9" s="16">
        <f t="shared" si="1"/>
        <v>5692358.4000000004</v>
      </c>
      <c r="BE9" s="16">
        <f t="shared" si="1"/>
        <v>6197023.8300000001</v>
      </c>
      <c r="BF9" s="16">
        <f t="shared" si="1"/>
        <v>6727266.8699999992</v>
      </c>
      <c r="BG9" s="16">
        <f t="shared" si="1"/>
        <v>7299415.0099999998</v>
      </c>
      <c r="BH9" s="16">
        <f t="shared" si="1"/>
        <v>7917064.54</v>
      </c>
      <c r="BI9" s="16">
        <f t="shared" si="1"/>
        <v>8830097.620000001</v>
      </c>
      <c r="BJ9" s="16">
        <f t="shared" si="1"/>
        <v>9804366.9700000007</v>
      </c>
    </row>
    <row r="10" spans="2:62" x14ac:dyDescent="0.2">
      <c r="B10" s="22" t="s">
        <v>113</v>
      </c>
      <c r="C10" s="23">
        <f t="shared" ref="C10:AH10" si="2">IF(C9=0,0,(C7+C8)/C9)</f>
        <v>0.12089522353740563</v>
      </c>
      <c r="D10" s="23">
        <f t="shared" si="2"/>
        <v>6.4324265764941782E-2</v>
      </c>
      <c r="E10" s="23">
        <f t="shared" si="2"/>
        <v>0.10922748521562665</v>
      </c>
      <c r="F10" s="23">
        <f t="shared" si="2"/>
        <v>0.23760752130386187</v>
      </c>
      <c r="G10" s="23">
        <f t="shared" si="2"/>
        <v>7.9442858805709365E-2</v>
      </c>
      <c r="H10" s="23">
        <f t="shared" si="2"/>
        <v>5.8052988450731084E-2</v>
      </c>
      <c r="I10" s="23">
        <f t="shared" si="2"/>
        <v>0.10692586574660107</v>
      </c>
      <c r="J10" s="23">
        <f t="shared" si="2"/>
        <v>0.15527598044428448</v>
      </c>
      <c r="K10" s="23">
        <f t="shared" si="2"/>
        <v>0.18750723123472673</v>
      </c>
      <c r="L10" s="23">
        <f t="shared" si="2"/>
        <v>0.12493358863097435</v>
      </c>
      <c r="M10" s="23">
        <f t="shared" si="2"/>
        <v>0.32792150579122759</v>
      </c>
      <c r="N10" s="23">
        <f t="shared" si="2"/>
        <v>0.5052608601117401</v>
      </c>
      <c r="O10" s="23">
        <f t="shared" si="2"/>
        <v>0.41497269578986695</v>
      </c>
      <c r="P10" s="23">
        <f t="shared" si="2"/>
        <v>0.1407832167581623</v>
      </c>
      <c r="Q10" s="23">
        <f t="shared" si="2"/>
        <v>0.38409426614921699</v>
      </c>
      <c r="R10" s="23">
        <f t="shared" si="2"/>
        <v>0.2311908308424388</v>
      </c>
      <c r="S10" s="23">
        <f t="shared" si="2"/>
        <v>0.12838775137796105</v>
      </c>
      <c r="T10" s="23">
        <f t="shared" si="2"/>
        <v>0.18194427270790836</v>
      </c>
      <c r="U10" s="23">
        <f t="shared" si="2"/>
        <v>0.20041858847732116</v>
      </c>
      <c r="V10" s="23">
        <f t="shared" si="2"/>
        <v>0.21047619501715256</v>
      </c>
      <c r="W10" s="23">
        <f t="shared" si="2"/>
        <v>0.2208944844500651</v>
      </c>
      <c r="X10" s="23">
        <f t="shared" si="2"/>
        <v>0.23279211652234899</v>
      </c>
      <c r="Y10" s="23">
        <f t="shared" si="2"/>
        <v>0.25160253741980643</v>
      </c>
      <c r="Z10" s="23">
        <f t="shared" si="2"/>
        <v>0.26645309381509708</v>
      </c>
      <c r="AA10" s="23">
        <f t="shared" si="2"/>
        <v>0.24465555273482281</v>
      </c>
      <c r="AB10" s="23">
        <f t="shared" si="2"/>
        <v>0.23709850286198131</v>
      </c>
      <c r="AC10" s="23">
        <f t="shared" si="2"/>
        <v>0.27046533231607417</v>
      </c>
      <c r="AD10" s="23">
        <f t="shared" si="2"/>
        <v>0.28028118121399226</v>
      </c>
      <c r="AE10" s="23">
        <f t="shared" si="2"/>
        <v>0.29047692701679562</v>
      </c>
      <c r="AF10" s="23">
        <f t="shared" si="2"/>
        <v>0.3000115132353906</v>
      </c>
      <c r="AG10" s="23">
        <f t="shared" si="2"/>
        <v>0.30728119002733945</v>
      </c>
      <c r="AH10" s="23">
        <f t="shared" si="2"/>
        <v>0.31175259337967182</v>
      </c>
      <c r="AI10" s="23">
        <f t="shared" ref="AI10:BJ10" si="3">IF(AI9=0,0,(AI7+AI8)/AI9)</f>
        <v>0.31558257672133522</v>
      </c>
      <c r="AJ10" s="23">
        <f t="shared" si="3"/>
        <v>0.31886124003834654</v>
      </c>
      <c r="AK10" s="23">
        <f t="shared" si="3"/>
        <v>0.33565185059715874</v>
      </c>
      <c r="AL10" s="23">
        <f t="shared" si="3"/>
        <v>0.34966619659542264</v>
      </c>
      <c r="AM10" s="23">
        <f t="shared" si="3"/>
        <v>0.35556527135026972</v>
      </c>
      <c r="AN10" s="23">
        <f t="shared" si="3"/>
        <v>0.35384963037399897</v>
      </c>
      <c r="AO10" s="23">
        <f t="shared" si="3"/>
        <v>0.36689111311816131</v>
      </c>
      <c r="AP10" s="23">
        <f t="shared" si="3"/>
        <v>0.37132051095248975</v>
      </c>
      <c r="AQ10" s="23">
        <f t="shared" si="3"/>
        <v>0.37474062654821705</v>
      </c>
      <c r="AR10" s="23">
        <f t="shared" si="3"/>
        <v>0.3780920167600787</v>
      </c>
      <c r="AS10" s="23">
        <f t="shared" si="3"/>
        <v>0.38124139140462604</v>
      </c>
      <c r="AT10" s="23">
        <f t="shared" si="3"/>
        <v>0.38326250232194325</v>
      </c>
      <c r="AU10" s="23">
        <f t="shared" si="3"/>
        <v>0.38500954811976051</v>
      </c>
      <c r="AV10" s="23">
        <f t="shared" si="3"/>
        <v>0.3865180417660346</v>
      </c>
      <c r="AW10" s="23">
        <f t="shared" si="3"/>
        <v>0.40200240302033208</v>
      </c>
      <c r="AX10" s="23">
        <f t="shared" si="3"/>
        <v>0.41498755796855968</v>
      </c>
      <c r="AY10" s="23">
        <f t="shared" si="3"/>
        <v>0.39833979050644736</v>
      </c>
      <c r="AZ10" s="23">
        <f t="shared" si="3"/>
        <v>0.39174396334435352</v>
      </c>
      <c r="BA10" s="23">
        <f t="shared" si="3"/>
        <v>0.41067541991223533</v>
      </c>
      <c r="BB10" s="23">
        <f t="shared" si="3"/>
        <v>0.41663776802568048</v>
      </c>
      <c r="BC10" s="23">
        <f t="shared" si="3"/>
        <v>0.42110581040464795</v>
      </c>
      <c r="BD10" s="23">
        <f t="shared" si="3"/>
        <v>0.42561878746074727</v>
      </c>
      <c r="BE10" s="23">
        <f t="shared" si="3"/>
        <v>0.4299194473163741</v>
      </c>
      <c r="BF10" s="23">
        <f t="shared" si="3"/>
        <v>0.43250237373145867</v>
      </c>
      <c r="BG10" s="23">
        <f t="shared" si="3"/>
        <v>0.43473274579574839</v>
      </c>
      <c r="BH10" s="23">
        <f t="shared" si="3"/>
        <v>0.43665779059065246</v>
      </c>
      <c r="BI10" s="23">
        <f t="shared" si="3"/>
        <v>0.45396485208959664</v>
      </c>
      <c r="BJ10" s="23">
        <f t="shared" si="3"/>
        <v>0.46829484188513593</v>
      </c>
    </row>
    <row r="12" spans="2:62" x14ac:dyDescent="0.2">
      <c r="B12" s="5" t="s">
        <v>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2:62" x14ac:dyDescent="0.2">
      <c r="B13" s="22" t="s">
        <v>10</v>
      </c>
      <c r="C13" s="8">
        <v>117674.25</v>
      </c>
      <c r="D13" s="8">
        <v>16592.759999999998</v>
      </c>
      <c r="E13" s="8">
        <v>29278.880000000001</v>
      </c>
      <c r="F13" s="8">
        <v>16560.240000000002</v>
      </c>
      <c r="G13" s="8">
        <v>71847.03</v>
      </c>
      <c r="H13" s="8">
        <v>50131.8</v>
      </c>
      <c r="I13" s="8">
        <v>39484.19</v>
      </c>
      <c r="J13" s="8">
        <v>23313.78</v>
      </c>
      <c r="K13" s="8">
        <v>39522.019999999997</v>
      </c>
      <c r="L13" s="8">
        <v>57090.52</v>
      </c>
      <c r="M13" s="8">
        <v>66438.67</v>
      </c>
      <c r="N13" s="8">
        <v>17518.560000000001</v>
      </c>
      <c r="O13" s="8">
        <v>103317.40000000001</v>
      </c>
      <c r="P13" s="8">
        <v>55822.35</v>
      </c>
      <c r="Q13" s="8">
        <v>37823.97</v>
      </c>
      <c r="R13" s="8">
        <v>80024.800000000017</v>
      </c>
      <c r="S13" s="8">
        <v>84118.86</v>
      </c>
      <c r="T13" s="8">
        <v>102062.02</v>
      </c>
      <c r="U13" s="8">
        <v>115086.77</v>
      </c>
      <c r="V13" s="8">
        <v>130033.28</v>
      </c>
      <c r="W13" s="8">
        <v>142245.29</v>
      </c>
      <c r="X13" s="8">
        <v>155276.65</v>
      </c>
      <c r="Y13" s="8">
        <v>172371.96</v>
      </c>
      <c r="Z13" s="8">
        <v>190667.18</v>
      </c>
      <c r="AA13" s="8">
        <v>272387.84000000003</v>
      </c>
      <c r="AB13" s="8">
        <v>311100.90000000002</v>
      </c>
      <c r="AC13" s="8">
        <v>370328.46</v>
      </c>
      <c r="AD13" s="8">
        <v>416618.15</v>
      </c>
      <c r="AE13" s="8">
        <v>463427.72</v>
      </c>
      <c r="AF13" s="8">
        <v>507242.3</v>
      </c>
      <c r="AG13" s="8">
        <v>553741.9</v>
      </c>
      <c r="AH13" s="8">
        <v>602377.09</v>
      </c>
      <c r="AI13" s="8">
        <v>654971.31999999995</v>
      </c>
      <c r="AJ13" s="8">
        <v>711887.33</v>
      </c>
      <c r="AK13" s="8">
        <v>789805.06</v>
      </c>
      <c r="AL13" s="8">
        <v>873385.34</v>
      </c>
      <c r="AM13" s="8">
        <v>1052764.56</v>
      </c>
      <c r="AN13" s="8">
        <v>1153449.7</v>
      </c>
      <c r="AO13" s="8">
        <v>1286863.75</v>
      </c>
      <c r="AP13" s="8">
        <v>1403581.77</v>
      </c>
      <c r="AQ13" s="8">
        <v>1529541.66</v>
      </c>
      <c r="AR13" s="8">
        <v>1656476.71</v>
      </c>
      <c r="AS13" s="8">
        <v>1793723.23</v>
      </c>
      <c r="AT13" s="8">
        <v>1939162.39</v>
      </c>
      <c r="AU13" s="8">
        <v>2095821.01</v>
      </c>
      <c r="AV13" s="8">
        <v>2264627.2400000002</v>
      </c>
      <c r="AW13" s="8">
        <v>2504614.6800000002</v>
      </c>
      <c r="AX13" s="8">
        <v>2760457.58</v>
      </c>
      <c r="AY13" s="8">
        <v>3421097.17</v>
      </c>
      <c r="AZ13" s="8">
        <v>3778683.33</v>
      </c>
      <c r="BA13" s="8">
        <v>4317149.1500000004</v>
      </c>
      <c r="BB13" s="8">
        <v>4754635.3499999996</v>
      </c>
      <c r="BC13" s="8">
        <v>5227852.42</v>
      </c>
      <c r="BD13" s="8">
        <v>5692358.4000000004</v>
      </c>
      <c r="BE13" s="8">
        <v>6197023.8300000001</v>
      </c>
      <c r="BF13" s="8">
        <v>6727266.8700000001</v>
      </c>
      <c r="BG13" s="8">
        <v>7299415.0099999998</v>
      </c>
      <c r="BH13" s="8">
        <v>7917064.54</v>
      </c>
      <c r="BI13" s="8">
        <v>8830097.6199999992</v>
      </c>
      <c r="BJ13" s="8">
        <v>9804366.9800000004</v>
      </c>
    </row>
    <row r="14" spans="2:62" x14ac:dyDescent="0.2">
      <c r="B14" s="22" t="s">
        <v>11</v>
      </c>
      <c r="C14" s="8">
        <v>2831.99</v>
      </c>
      <c r="D14" s="8">
        <v>11693.84</v>
      </c>
      <c r="E14" s="8">
        <v>3081.98</v>
      </c>
      <c r="F14" s="8">
        <v>7919.26</v>
      </c>
      <c r="G14" s="8">
        <v>2539.29</v>
      </c>
      <c r="H14" s="8">
        <v>4151.09</v>
      </c>
      <c r="I14" s="8">
        <v>3998.13</v>
      </c>
      <c r="J14" s="8">
        <v>3276.73</v>
      </c>
      <c r="K14" s="8">
        <v>3866.94</v>
      </c>
      <c r="L14" s="8">
        <v>3048.43</v>
      </c>
      <c r="M14" s="8">
        <v>8530</v>
      </c>
      <c r="N14" s="8">
        <v>4512.72</v>
      </c>
      <c r="O14" s="8">
        <v>9760.69</v>
      </c>
      <c r="P14" s="8">
        <v>6386.74</v>
      </c>
      <c r="Q14" s="8">
        <v>4651.34</v>
      </c>
      <c r="R14" s="8">
        <v>11865.43</v>
      </c>
      <c r="S14" s="8">
        <v>5763.07</v>
      </c>
      <c r="T14" s="8">
        <v>10239.280000000001</v>
      </c>
      <c r="U14" s="8">
        <v>12202.34</v>
      </c>
      <c r="V14" s="8">
        <v>13895.48</v>
      </c>
      <c r="W14" s="8">
        <v>15314.91</v>
      </c>
      <c r="X14" s="8">
        <v>17086.23</v>
      </c>
      <c r="Y14" s="8">
        <v>18444.23</v>
      </c>
      <c r="Z14" s="8">
        <v>19826.48</v>
      </c>
      <c r="AA14" s="8">
        <v>28626.22</v>
      </c>
      <c r="AB14" s="8">
        <v>31036.23</v>
      </c>
      <c r="AC14" s="8">
        <v>45656</v>
      </c>
      <c r="AD14" s="8">
        <v>52666.55</v>
      </c>
      <c r="AE14" s="8">
        <v>59951.24</v>
      </c>
      <c r="AF14" s="8">
        <v>66537.45</v>
      </c>
      <c r="AG14" s="8">
        <v>72964.84</v>
      </c>
      <c r="AH14" s="8">
        <v>78790.070000000007</v>
      </c>
      <c r="AI14" s="8">
        <v>85119.59</v>
      </c>
      <c r="AJ14" s="8">
        <v>91997.95</v>
      </c>
      <c r="AK14" s="8">
        <v>99473.75</v>
      </c>
      <c r="AL14" s="8">
        <v>107599.93</v>
      </c>
      <c r="AM14" s="8">
        <v>145542.82</v>
      </c>
      <c r="AN14" s="8">
        <v>157549.62</v>
      </c>
      <c r="AO14" s="8">
        <v>188185.14</v>
      </c>
      <c r="AP14" s="8">
        <v>206731.86</v>
      </c>
      <c r="AQ14" s="8">
        <v>225988.39</v>
      </c>
      <c r="AR14" s="8">
        <v>244760.95999999999</v>
      </c>
      <c r="AS14" s="8">
        <v>265275.21000000002</v>
      </c>
      <c r="AT14" s="8">
        <v>285750.24</v>
      </c>
      <c r="AU14" s="8">
        <v>307858.98</v>
      </c>
      <c r="AV14" s="8">
        <v>331733.76000000001</v>
      </c>
      <c r="AW14" s="8">
        <v>357517.83</v>
      </c>
      <c r="AX14" s="8">
        <v>385366.24</v>
      </c>
      <c r="AY14" s="8">
        <v>498536.26</v>
      </c>
      <c r="AZ14" s="8">
        <v>537529.82999999996</v>
      </c>
      <c r="BA14" s="8">
        <v>685130.17</v>
      </c>
      <c r="BB14" s="8">
        <v>765038.54</v>
      </c>
      <c r="BC14" s="8">
        <v>846852.94</v>
      </c>
      <c r="BD14" s="8">
        <v>923234.26</v>
      </c>
      <c r="BE14" s="8">
        <v>1007346.54</v>
      </c>
      <c r="BF14" s="8">
        <v>1088300.56</v>
      </c>
      <c r="BG14" s="8">
        <v>1175914.6000000001</v>
      </c>
      <c r="BH14" s="8">
        <v>1270747.01</v>
      </c>
      <c r="BI14" s="8">
        <v>1373403.89</v>
      </c>
      <c r="BJ14" s="8">
        <v>1484543.3</v>
      </c>
    </row>
    <row r="15" spans="2:62" x14ac:dyDescent="0.2">
      <c r="B15" s="22" t="s">
        <v>12</v>
      </c>
      <c r="C15" s="8">
        <v>699.56</v>
      </c>
      <c r="D15" s="8">
        <v>732.56</v>
      </c>
      <c r="E15" s="8">
        <v>257.32</v>
      </c>
      <c r="F15" s="8">
        <v>599.64</v>
      </c>
      <c r="G15" s="8">
        <v>697.61</v>
      </c>
      <c r="H15" s="8">
        <v>861.21</v>
      </c>
      <c r="I15" s="8">
        <v>596.07000000000005</v>
      </c>
      <c r="J15" s="8">
        <v>814.42</v>
      </c>
      <c r="K15" s="8">
        <v>1373.94</v>
      </c>
      <c r="L15" s="8">
        <v>1001.68</v>
      </c>
      <c r="M15" s="8">
        <v>578.66999999999996</v>
      </c>
      <c r="N15" s="8">
        <v>1531.1</v>
      </c>
      <c r="O15" s="8">
        <v>541.72</v>
      </c>
      <c r="P15" s="8">
        <v>792.99</v>
      </c>
      <c r="Q15" s="8">
        <v>419</v>
      </c>
      <c r="R15" s="8">
        <v>5844.17</v>
      </c>
      <c r="S15" s="8">
        <v>2838.53</v>
      </c>
      <c r="T15" s="8">
        <v>5043.2299999999996</v>
      </c>
      <c r="U15" s="8">
        <v>6010.11</v>
      </c>
      <c r="V15" s="8">
        <v>6844.04</v>
      </c>
      <c r="W15" s="8">
        <v>7543.17</v>
      </c>
      <c r="X15" s="8">
        <v>8415.6</v>
      </c>
      <c r="Y15" s="8">
        <v>9084.4699999999993</v>
      </c>
      <c r="Z15" s="8">
        <v>9765.2800000000007</v>
      </c>
      <c r="AA15" s="8">
        <v>14099.48</v>
      </c>
      <c r="AB15" s="8">
        <v>15286.5</v>
      </c>
      <c r="AC15" s="8">
        <v>22487.29</v>
      </c>
      <c r="AD15" s="8">
        <v>25940.240000000002</v>
      </c>
      <c r="AE15" s="8">
        <v>29528.22</v>
      </c>
      <c r="AF15" s="8">
        <v>32772.18</v>
      </c>
      <c r="AG15" s="8">
        <v>35937.910000000003</v>
      </c>
      <c r="AH15" s="8">
        <v>38807.050000000003</v>
      </c>
      <c r="AI15" s="8">
        <v>41924.57</v>
      </c>
      <c r="AJ15" s="8">
        <v>45312.42</v>
      </c>
      <c r="AK15" s="8">
        <v>48994.53</v>
      </c>
      <c r="AL15" s="8">
        <v>52996.98</v>
      </c>
      <c r="AM15" s="8">
        <v>71685.27</v>
      </c>
      <c r="AN15" s="8">
        <v>77599.070000000007</v>
      </c>
      <c r="AO15" s="8">
        <v>92688.21</v>
      </c>
      <c r="AP15" s="8">
        <v>101823.15</v>
      </c>
      <c r="AQ15" s="8">
        <v>111307.71</v>
      </c>
      <c r="AR15" s="8">
        <v>120553.91</v>
      </c>
      <c r="AS15" s="8">
        <v>130657.94</v>
      </c>
      <c r="AT15" s="8">
        <v>140742.66</v>
      </c>
      <c r="AU15" s="8">
        <v>151632.04</v>
      </c>
      <c r="AV15" s="8">
        <v>163391.26</v>
      </c>
      <c r="AW15" s="8">
        <v>176090.87</v>
      </c>
      <c r="AX15" s="8">
        <v>189807.25</v>
      </c>
      <c r="AY15" s="8">
        <v>245547.71</v>
      </c>
      <c r="AZ15" s="8">
        <v>264753.5</v>
      </c>
      <c r="BA15" s="8">
        <v>337452.17</v>
      </c>
      <c r="BB15" s="8">
        <v>376810.03</v>
      </c>
      <c r="BC15" s="8">
        <v>417106.67</v>
      </c>
      <c r="BD15" s="8">
        <v>454727.32</v>
      </c>
      <c r="BE15" s="8">
        <v>496155.76</v>
      </c>
      <c r="BF15" s="8">
        <v>536028.63</v>
      </c>
      <c r="BG15" s="8">
        <v>579181.81999999995</v>
      </c>
      <c r="BH15" s="8">
        <v>625890.31999999995</v>
      </c>
      <c r="BI15" s="8">
        <v>676452.66</v>
      </c>
      <c r="BJ15" s="8">
        <v>731192.97</v>
      </c>
    </row>
    <row r="16" spans="2:62" x14ac:dyDescent="0.2">
      <c r="B16" s="22" t="s">
        <v>13</v>
      </c>
      <c r="C16" s="8">
        <v>1005</v>
      </c>
      <c r="D16" s="8">
        <v>639.96</v>
      </c>
      <c r="E16" s="8">
        <v>375</v>
      </c>
      <c r="F16" s="8">
        <v>655</v>
      </c>
      <c r="G16" s="8">
        <v>735</v>
      </c>
      <c r="H16" s="8">
        <v>965</v>
      </c>
      <c r="I16" s="8">
        <v>460</v>
      </c>
      <c r="J16" s="8">
        <v>465.34</v>
      </c>
      <c r="K16" s="8">
        <v>0</v>
      </c>
      <c r="L16" s="8">
        <v>839.58</v>
      </c>
      <c r="M16" s="8">
        <v>0</v>
      </c>
      <c r="N16" s="8">
        <v>11342.8</v>
      </c>
      <c r="O16" s="8">
        <v>2174.34</v>
      </c>
      <c r="P16" s="8">
        <v>882.36</v>
      </c>
      <c r="Q16" s="8">
        <v>2984</v>
      </c>
      <c r="R16" s="8">
        <v>769.26</v>
      </c>
      <c r="S16" s="8">
        <v>373.63</v>
      </c>
      <c r="T16" s="8">
        <v>663.83</v>
      </c>
      <c r="U16" s="8">
        <v>791.1</v>
      </c>
      <c r="V16" s="8">
        <v>900.87</v>
      </c>
      <c r="W16" s="8">
        <v>992.9</v>
      </c>
      <c r="X16" s="8">
        <v>1107.74</v>
      </c>
      <c r="Y16" s="8">
        <v>1195.78</v>
      </c>
      <c r="Z16" s="8">
        <v>1285.3900000000001</v>
      </c>
      <c r="AA16" s="8">
        <v>1855.9</v>
      </c>
      <c r="AB16" s="8">
        <v>2012.14</v>
      </c>
      <c r="AC16" s="8">
        <v>2959.97</v>
      </c>
      <c r="AD16" s="8">
        <v>3414.48</v>
      </c>
      <c r="AE16" s="8">
        <v>3886.76</v>
      </c>
      <c r="AF16" s="8">
        <v>4313.76</v>
      </c>
      <c r="AG16" s="8">
        <v>4730.46</v>
      </c>
      <c r="AH16" s="8">
        <v>5108.12</v>
      </c>
      <c r="AI16" s="8">
        <v>5518.48</v>
      </c>
      <c r="AJ16" s="8">
        <v>5964.42</v>
      </c>
      <c r="AK16" s="8">
        <v>6449.09</v>
      </c>
      <c r="AL16" s="8">
        <v>6975.93</v>
      </c>
      <c r="AM16" s="8">
        <v>9435.85</v>
      </c>
      <c r="AN16" s="8">
        <v>10214.27</v>
      </c>
      <c r="AO16" s="8">
        <v>12200.44</v>
      </c>
      <c r="AP16" s="8">
        <v>13402.86</v>
      </c>
      <c r="AQ16" s="8">
        <v>14651.3</v>
      </c>
      <c r="AR16" s="8">
        <v>15868.36</v>
      </c>
      <c r="AS16" s="8">
        <v>17198.349999999999</v>
      </c>
      <c r="AT16" s="8">
        <v>18525.79</v>
      </c>
      <c r="AU16" s="8">
        <v>19959.14</v>
      </c>
      <c r="AV16" s="8">
        <v>21506.99</v>
      </c>
      <c r="AW16" s="8">
        <v>23178.63</v>
      </c>
      <c r="AX16" s="8">
        <v>24984.1</v>
      </c>
      <c r="AY16" s="8">
        <v>32321.15</v>
      </c>
      <c r="AZ16" s="8">
        <v>34849.18</v>
      </c>
      <c r="BA16" s="8">
        <v>44418.42</v>
      </c>
      <c r="BB16" s="8">
        <v>49599.05</v>
      </c>
      <c r="BC16" s="8">
        <v>54903.25</v>
      </c>
      <c r="BD16" s="8">
        <v>59855.21</v>
      </c>
      <c r="BE16" s="8">
        <v>65308.38</v>
      </c>
      <c r="BF16" s="8">
        <v>70556.800000000003</v>
      </c>
      <c r="BG16" s="8">
        <v>76237</v>
      </c>
      <c r="BH16" s="8">
        <v>82385.179999999993</v>
      </c>
      <c r="BI16" s="8">
        <v>89040.639999999999</v>
      </c>
      <c r="BJ16" s="8">
        <v>96246.04</v>
      </c>
    </row>
    <row r="17" spans="2:62" x14ac:dyDescent="0.2">
      <c r="B17" s="22" t="s">
        <v>14</v>
      </c>
      <c r="C17" s="8">
        <v>0</v>
      </c>
      <c r="D17" s="8">
        <v>0</v>
      </c>
      <c r="E17" s="8">
        <v>0</v>
      </c>
      <c r="F17" s="8">
        <v>1390.42</v>
      </c>
      <c r="G17" s="8">
        <v>541.95000000000005</v>
      </c>
      <c r="H17" s="8">
        <v>0</v>
      </c>
      <c r="I17" s="8">
        <v>0</v>
      </c>
      <c r="J17" s="8">
        <v>0</v>
      </c>
      <c r="K17" s="8">
        <v>0</v>
      </c>
      <c r="L17" s="8">
        <v>418.81</v>
      </c>
      <c r="M17" s="8">
        <v>175.63</v>
      </c>
      <c r="N17" s="8">
        <v>0</v>
      </c>
      <c r="O17" s="8">
        <v>1147.8900000000001</v>
      </c>
      <c r="P17" s="8">
        <v>218.94</v>
      </c>
      <c r="Q17" s="8">
        <v>163.79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1040000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2140000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4500000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6200000</v>
      </c>
      <c r="BI17" s="8">
        <v>0</v>
      </c>
      <c r="BJ17" s="8">
        <v>0</v>
      </c>
    </row>
    <row r="18" spans="2:62" x14ac:dyDescent="0.2">
      <c r="B18" s="22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3375</v>
      </c>
      <c r="L18" s="8">
        <v>3375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10000</v>
      </c>
      <c r="S18" s="8">
        <v>10000</v>
      </c>
      <c r="T18" s="8">
        <v>10000</v>
      </c>
      <c r="U18" s="8">
        <v>57222.22</v>
      </c>
      <c r="V18" s="8">
        <v>57222.22</v>
      </c>
      <c r="W18" s="8">
        <v>57222.22</v>
      </c>
      <c r="X18" s="8">
        <v>57222.22</v>
      </c>
      <c r="Y18" s="8">
        <v>57222.22</v>
      </c>
      <c r="Z18" s="8">
        <v>57222.22</v>
      </c>
      <c r="AA18" s="8">
        <v>119000</v>
      </c>
      <c r="AB18" s="8">
        <v>68000</v>
      </c>
      <c r="AC18" s="8">
        <v>68000</v>
      </c>
      <c r="AD18" s="8">
        <v>68000</v>
      </c>
      <c r="AE18" s="8">
        <v>68000</v>
      </c>
      <c r="AF18" s="8">
        <v>68000</v>
      </c>
      <c r="AG18" s="8">
        <v>68000</v>
      </c>
      <c r="AH18" s="8">
        <v>68000</v>
      </c>
      <c r="AI18" s="8">
        <v>68000</v>
      </c>
      <c r="AJ18" s="8">
        <v>68000</v>
      </c>
      <c r="AK18" s="8">
        <v>68000</v>
      </c>
      <c r="AL18" s="8">
        <v>68000</v>
      </c>
      <c r="AM18" s="8">
        <v>255000</v>
      </c>
      <c r="AN18" s="8">
        <v>110000</v>
      </c>
      <c r="AO18" s="8">
        <v>110000</v>
      </c>
      <c r="AP18" s="8">
        <v>110000</v>
      </c>
      <c r="AQ18" s="8">
        <v>110000</v>
      </c>
      <c r="AR18" s="8">
        <v>110000</v>
      </c>
      <c r="AS18" s="8">
        <v>110000</v>
      </c>
      <c r="AT18" s="8">
        <v>110000</v>
      </c>
      <c r="AU18" s="8">
        <v>110000</v>
      </c>
      <c r="AV18" s="8">
        <v>110000</v>
      </c>
      <c r="AW18" s="8">
        <v>110000</v>
      </c>
      <c r="AX18" s="8">
        <v>110000</v>
      </c>
      <c r="AY18" s="8">
        <v>524000</v>
      </c>
      <c r="AZ18" s="8">
        <v>237000</v>
      </c>
      <c r="BA18" s="8">
        <v>237000</v>
      </c>
      <c r="BB18" s="8">
        <v>237000</v>
      </c>
      <c r="BC18" s="8">
        <v>237000</v>
      </c>
      <c r="BD18" s="8">
        <v>237000</v>
      </c>
      <c r="BE18" s="8">
        <v>237000</v>
      </c>
      <c r="BF18" s="8">
        <v>237000</v>
      </c>
      <c r="BG18" s="8">
        <v>237000</v>
      </c>
      <c r="BH18" s="8">
        <v>237000</v>
      </c>
      <c r="BI18" s="8">
        <v>237000</v>
      </c>
      <c r="BJ18" s="8">
        <v>237000</v>
      </c>
    </row>
    <row r="19" spans="2:62" x14ac:dyDescent="0.2">
      <c r="B19" s="22" t="s">
        <v>16</v>
      </c>
      <c r="C19" s="8">
        <v>17500</v>
      </c>
      <c r="D19" s="8">
        <v>0</v>
      </c>
      <c r="E19" s="8">
        <v>0</v>
      </c>
      <c r="F19" s="8">
        <v>17500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12000</v>
      </c>
      <c r="Q19" s="8">
        <v>0</v>
      </c>
      <c r="R19" s="8">
        <v>7500</v>
      </c>
      <c r="S19" s="8">
        <v>7500</v>
      </c>
      <c r="T19" s="8">
        <v>7500</v>
      </c>
      <c r="U19" s="8">
        <v>7500</v>
      </c>
      <c r="V19" s="8">
        <v>7500</v>
      </c>
      <c r="W19" s="8">
        <v>7500</v>
      </c>
      <c r="X19" s="8">
        <v>7500</v>
      </c>
      <c r="Y19" s="8">
        <v>7500</v>
      </c>
      <c r="Z19" s="8">
        <v>7500</v>
      </c>
      <c r="AA19" s="8">
        <v>20833.330000000002</v>
      </c>
      <c r="AB19" s="8">
        <v>20833.330000000002</v>
      </c>
      <c r="AC19" s="8">
        <v>20833.330000000002</v>
      </c>
      <c r="AD19" s="8">
        <v>20833.330000000002</v>
      </c>
      <c r="AE19" s="8">
        <v>20833.330000000002</v>
      </c>
      <c r="AF19" s="8">
        <v>20833.330000000002</v>
      </c>
      <c r="AG19" s="8">
        <v>20833.330000000002</v>
      </c>
      <c r="AH19" s="8">
        <v>20833.330000000002</v>
      </c>
      <c r="AI19" s="8">
        <v>20833.330000000002</v>
      </c>
      <c r="AJ19" s="8">
        <v>20833.330000000002</v>
      </c>
      <c r="AK19" s="8">
        <v>20833.330000000002</v>
      </c>
      <c r="AL19" s="8">
        <v>20833.330000000002</v>
      </c>
      <c r="AM19" s="8">
        <v>43750</v>
      </c>
      <c r="AN19" s="8">
        <v>43750</v>
      </c>
      <c r="AO19" s="8">
        <v>43750</v>
      </c>
      <c r="AP19" s="8">
        <v>43750</v>
      </c>
      <c r="AQ19" s="8">
        <v>43750</v>
      </c>
      <c r="AR19" s="8">
        <v>43750</v>
      </c>
      <c r="AS19" s="8">
        <v>43750</v>
      </c>
      <c r="AT19" s="8">
        <v>43750</v>
      </c>
      <c r="AU19" s="8">
        <v>43750</v>
      </c>
      <c r="AV19" s="8">
        <v>43750</v>
      </c>
      <c r="AW19" s="8">
        <v>43750</v>
      </c>
      <c r="AX19" s="8">
        <v>43750</v>
      </c>
      <c r="AY19" s="8">
        <v>83333.33</v>
      </c>
      <c r="AZ19" s="8">
        <v>83333.33</v>
      </c>
      <c r="BA19" s="8">
        <v>83333.33</v>
      </c>
      <c r="BB19" s="8">
        <v>83333.33</v>
      </c>
      <c r="BC19" s="8">
        <v>83333.33</v>
      </c>
      <c r="BD19" s="8">
        <v>83333.33</v>
      </c>
      <c r="BE19" s="8">
        <v>83333.33</v>
      </c>
      <c r="BF19" s="8">
        <v>83333.33</v>
      </c>
      <c r="BG19" s="8">
        <v>83333.33</v>
      </c>
      <c r="BH19" s="8">
        <v>83333.33</v>
      </c>
      <c r="BI19" s="8">
        <v>83333.33</v>
      </c>
      <c r="BJ19" s="8">
        <v>83333.33</v>
      </c>
    </row>
    <row r="20" spans="2:62" x14ac:dyDescent="0.2">
      <c r="B20" s="9" t="s">
        <v>17</v>
      </c>
      <c r="C20" s="16">
        <f t="shared" ref="C20:AH20" si="4">SUM(C13:C19)</f>
        <v>139710.79999999999</v>
      </c>
      <c r="D20" s="16">
        <f t="shared" si="4"/>
        <v>29659.119999999999</v>
      </c>
      <c r="E20" s="16">
        <f t="shared" si="4"/>
        <v>32993.18</v>
      </c>
      <c r="F20" s="16">
        <f t="shared" si="4"/>
        <v>44624.56</v>
      </c>
      <c r="G20" s="16">
        <f t="shared" si="4"/>
        <v>76360.87999999999</v>
      </c>
      <c r="H20" s="16">
        <f t="shared" si="4"/>
        <v>56109.1</v>
      </c>
      <c r="I20" s="16">
        <f t="shared" si="4"/>
        <v>44538.39</v>
      </c>
      <c r="J20" s="16">
        <f t="shared" si="4"/>
        <v>27870.269999999997</v>
      </c>
      <c r="K20" s="16">
        <f t="shared" si="4"/>
        <v>48137.9</v>
      </c>
      <c r="L20" s="16">
        <f t="shared" si="4"/>
        <v>65774.01999999999</v>
      </c>
      <c r="M20" s="16">
        <f t="shared" si="4"/>
        <v>75722.97</v>
      </c>
      <c r="N20" s="16">
        <f t="shared" si="4"/>
        <v>34905.18</v>
      </c>
      <c r="O20" s="16">
        <f t="shared" si="4"/>
        <v>116942.04000000001</v>
      </c>
      <c r="P20" s="16">
        <f t="shared" si="4"/>
        <v>76103.38</v>
      </c>
      <c r="Q20" s="16">
        <f t="shared" si="4"/>
        <v>46042.1</v>
      </c>
      <c r="R20" s="16">
        <f t="shared" si="4"/>
        <v>116003.66</v>
      </c>
      <c r="S20" s="16">
        <f t="shared" si="4"/>
        <v>110594.09</v>
      </c>
      <c r="T20" s="16">
        <f t="shared" si="4"/>
        <v>135508.35999999999</v>
      </c>
      <c r="U20" s="16">
        <f t="shared" si="4"/>
        <v>198812.54</v>
      </c>
      <c r="V20" s="16">
        <f t="shared" si="4"/>
        <v>216395.89</v>
      </c>
      <c r="W20" s="16">
        <f t="shared" si="4"/>
        <v>230818.49000000002</v>
      </c>
      <c r="X20" s="16">
        <f t="shared" si="4"/>
        <v>1286608.44</v>
      </c>
      <c r="Y20" s="16">
        <f t="shared" si="4"/>
        <v>265818.66000000003</v>
      </c>
      <c r="Z20" s="16">
        <f t="shared" si="4"/>
        <v>286266.55000000005</v>
      </c>
      <c r="AA20" s="16">
        <f t="shared" si="4"/>
        <v>456802.77000000008</v>
      </c>
      <c r="AB20" s="16">
        <f t="shared" si="4"/>
        <v>448269.10000000003</v>
      </c>
      <c r="AC20" s="16">
        <f t="shared" si="4"/>
        <v>530265.04999999993</v>
      </c>
      <c r="AD20" s="16">
        <f t="shared" si="4"/>
        <v>587472.74999999988</v>
      </c>
      <c r="AE20" s="16">
        <f t="shared" si="4"/>
        <v>645627.2699999999</v>
      </c>
      <c r="AF20" s="16">
        <f t="shared" si="4"/>
        <v>699699.02</v>
      </c>
      <c r="AG20" s="16">
        <f t="shared" si="4"/>
        <v>756208.44</v>
      </c>
      <c r="AH20" s="16">
        <f t="shared" si="4"/>
        <v>813915.65999999992</v>
      </c>
      <c r="AI20" s="16">
        <f t="shared" ref="AI20:BJ20" si="5">SUM(AI13:AI19)</f>
        <v>876367.2899999998</v>
      </c>
      <c r="AJ20" s="16">
        <f t="shared" si="5"/>
        <v>3083995.45</v>
      </c>
      <c r="AK20" s="16">
        <f t="shared" si="5"/>
        <v>1033555.76</v>
      </c>
      <c r="AL20" s="16">
        <f t="shared" si="5"/>
        <v>1129791.5100000002</v>
      </c>
      <c r="AM20" s="16">
        <f t="shared" si="5"/>
        <v>1578178.5000000002</v>
      </c>
      <c r="AN20" s="16">
        <f t="shared" si="5"/>
        <v>1552562.66</v>
      </c>
      <c r="AO20" s="16">
        <f t="shared" si="5"/>
        <v>1733687.54</v>
      </c>
      <c r="AP20" s="16">
        <f t="shared" si="5"/>
        <v>1879289.64</v>
      </c>
      <c r="AQ20" s="16">
        <f t="shared" si="5"/>
        <v>2035239.0599999998</v>
      </c>
      <c r="AR20" s="16">
        <f t="shared" si="5"/>
        <v>2191409.94</v>
      </c>
      <c r="AS20" s="16">
        <f t="shared" si="5"/>
        <v>2360604.73</v>
      </c>
      <c r="AT20" s="16">
        <f t="shared" si="5"/>
        <v>2537931.08</v>
      </c>
      <c r="AU20" s="16">
        <f t="shared" si="5"/>
        <v>2729021.1700000004</v>
      </c>
      <c r="AV20" s="16">
        <f t="shared" si="5"/>
        <v>7435009.25</v>
      </c>
      <c r="AW20" s="16">
        <f t="shared" si="5"/>
        <v>3215152.0100000002</v>
      </c>
      <c r="AX20" s="16">
        <f t="shared" si="5"/>
        <v>3514365.1700000004</v>
      </c>
      <c r="AY20" s="16">
        <f t="shared" si="5"/>
        <v>4804835.62</v>
      </c>
      <c r="AZ20" s="16">
        <f t="shared" si="5"/>
        <v>4936149.17</v>
      </c>
      <c r="BA20" s="16">
        <f t="shared" si="5"/>
        <v>5704483.2400000002</v>
      </c>
      <c r="BB20" s="16">
        <f t="shared" si="5"/>
        <v>6266416.2999999998</v>
      </c>
      <c r="BC20" s="16">
        <f t="shared" si="5"/>
        <v>6867048.6099999994</v>
      </c>
      <c r="BD20" s="16">
        <f t="shared" si="5"/>
        <v>7450508.5200000005</v>
      </c>
      <c r="BE20" s="16">
        <f t="shared" si="5"/>
        <v>8086167.8399999999</v>
      </c>
      <c r="BF20" s="16">
        <f t="shared" si="5"/>
        <v>8742486.1899999995</v>
      </c>
      <c r="BG20" s="16">
        <f t="shared" si="5"/>
        <v>9451081.7599999998</v>
      </c>
      <c r="BH20" s="16">
        <f t="shared" si="5"/>
        <v>16416420.380000001</v>
      </c>
      <c r="BI20" s="16">
        <f t="shared" si="5"/>
        <v>11289328.140000001</v>
      </c>
      <c r="BJ20" s="16">
        <f t="shared" si="5"/>
        <v>12436682.620000001</v>
      </c>
    </row>
    <row r="21" spans="2:62" x14ac:dyDescent="0.2">
      <c r="B21" s="9" t="s">
        <v>19</v>
      </c>
      <c r="C21" s="16">
        <v>136872.35</v>
      </c>
      <c r="D21" s="16">
        <v>25113.72</v>
      </c>
      <c r="E21" s="16">
        <v>32882.18</v>
      </c>
      <c r="F21" s="16">
        <v>44614.06</v>
      </c>
      <c r="G21" s="16">
        <v>76347.63</v>
      </c>
      <c r="H21" s="16">
        <v>56102.38</v>
      </c>
      <c r="I21" s="16">
        <v>44321.65</v>
      </c>
      <c r="J21" s="16">
        <v>26907.13</v>
      </c>
      <c r="K21" s="16">
        <v>47973.3</v>
      </c>
      <c r="L21" s="16">
        <v>65009.27</v>
      </c>
      <c r="M21" s="16">
        <v>75128.7</v>
      </c>
      <c r="N21" s="16">
        <v>37987.279999999999</v>
      </c>
      <c r="O21" s="16">
        <v>-10447.450000000001</v>
      </c>
      <c r="P21" s="16">
        <v>-1591.98</v>
      </c>
      <c r="Q21" s="16">
        <v>-420.48</v>
      </c>
      <c r="R21" s="16">
        <v>110069.54</v>
      </c>
      <c r="S21" s="16">
        <v>107711.87</v>
      </c>
      <c r="T21" s="16">
        <v>130387.51</v>
      </c>
      <c r="U21" s="16">
        <v>192709.93</v>
      </c>
      <c r="V21" s="16">
        <v>209446.51</v>
      </c>
      <c r="W21" s="16">
        <v>223159.21</v>
      </c>
      <c r="X21" s="16">
        <v>1278063.29</v>
      </c>
      <c r="Y21" s="16">
        <v>256594.36</v>
      </c>
      <c r="Z21" s="16">
        <v>276350.96999999997</v>
      </c>
      <c r="AA21" s="16">
        <v>442486.28</v>
      </c>
      <c r="AB21" s="16">
        <v>432747.32</v>
      </c>
      <c r="AC21" s="16">
        <v>507431.65</v>
      </c>
      <c r="AD21" s="16">
        <v>561133.25</v>
      </c>
      <c r="AE21" s="16">
        <v>615644.55000000005</v>
      </c>
      <c r="AF21" s="16">
        <v>666422.42000000004</v>
      </c>
      <c r="AG21" s="16">
        <v>719717.38</v>
      </c>
      <c r="AH21" s="16">
        <v>774511.3</v>
      </c>
      <c r="AI21" s="16">
        <v>833797.41</v>
      </c>
      <c r="AJ21" s="16">
        <v>3037985.59</v>
      </c>
      <c r="AK21" s="16">
        <v>983807.11</v>
      </c>
      <c r="AL21" s="16">
        <v>1075978.8</v>
      </c>
      <c r="AM21" s="16">
        <v>1505389.84</v>
      </c>
      <c r="AN21" s="16">
        <v>1473769.19</v>
      </c>
      <c r="AO21" s="16">
        <v>1639572.67</v>
      </c>
      <c r="AP21" s="16">
        <v>1775899.22</v>
      </c>
      <c r="AQ21" s="16">
        <v>1922218.09</v>
      </c>
      <c r="AR21" s="16">
        <v>2069000.47</v>
      </c>
      <c r="AS21" s="16">
        <v>2227935.69</v>
      </c>
      <c r="AT21" s="16">
        <v>2395022.1</v>
      </c>
      <c r="AU21" s="16">
        <v>2575055.21</v>
      </c>
      <c r="AV21" s="16">
        <v>7269103.0800000001</v>
      </c>
      <c r="AW21" s="16">
        <v>3036350.74</v>
      </c>
      <c r="AX21" s="16">
        <v>3321636.4</v>
      </c>
      <c r="AY21" s="16">
        <v>4555508.42</v>
      </c>
      <c r="AZ21" s="16">
        <v>4667320.57</v>
      </c>
      <c r="BA21" s="16">
        <v>5361836.99</v>
      </c>
      <c r="BB21" s="16">
        <v>5883806.4000000004</v>
      </c>
      <c r="BC21" s="16">
        <v>6443521.8099999996</v>
      </c>
      <c r="BD21" s="16">
        <v>6988782.0199999996</v>
      </c>
      <c r="BE21" s="16">
        <v>7582375.2400000002</v>
      </c>
      <c r="BF21" s="16">
        <v>8198206.9800000004</v>
      </c>
      <c r="BG21" s="16">
        <v>8862985.1500000004</v>
      </c>
      <c r="BH21" s="16">
        <v>15780896.33</v>
      </c>
      <c r="BI21" s="16">
        <v>10602463.5</v>
      </c>
      <c r="BJ21" s="16">
        <v>11694235.1</v>
      </c>
    </row>
    <row r="22" spans="2:62" x14ac:dyDescent="0.2">
      <c r="B22" s="22" t="s">
        <v>114</v>
      </c>
      <c r="C22" s="24">
        <f t="shared" ref="C22:AH22" si="6">C21-C20</f>
        <v>-2838.4499999999825</v>
      </c>
      <c r="D22" s="24">
        <f t="shared" si="6"/>
        <v>-4545.3999999999978</v>
      </c>
      <c r="E22" s="24">
        <f t="shared" si="6"/>
        <v>-111</v>
      </c>
      <c r="F22" s="24">
        <f t="shared" si="6"/>
        <v>-10.5</v>
      </c>
      <c r="G22" s="24">
        <f t="shared" si="6"/>
        <v>-13.249999999985448</v>
      </c>
      <c r="H22" s="24">
        <f t="shared" si="6"/>
        <v>-6.7200000000011642</v>
      </c>
      <c r="I22" s="24">
        <f t="shared" si="6"/>
        <v>-216.73999999999796</v>
      </c>
      <c r="J22" s="24">
        <f t="shared" si="6"/>
        <v>-963.13999999999578</v>
      </c>
      <c r="K22" s="24">
        <f t="shared" si="6"/>
        <v>-164.59999999999854</v>
      </c>
      <c r="L22" s="24">
        <f t="shared" si="6"/>
        <v>-764.74999999999272</v>
      </c>
      <c r="M22" s="24">
        <f t="shared" si="6"/>
        <v>-594.27000000000407</v>
      </c>
      <c r="N22" s="24">
        <f t="shared" si="6"/>
        <v>3082.0999999999985</v>
      </c>
      <c r="O22" s="24">
        <f t="shared" si="6"/>
        <v>-127389.49</v>
      </c>
      <c r="P22" s="24">
        <f t="shared" si="6"/>
        <v>-77695.360000000001</v>
      </c>
      <c r="Q22" s="24">
        <f t="shared" si="6"/>
        <v>-46462.58</v>
      </c>
      <c r="R22" s="24">
        <f t="shared" si="6"/>
        <v>-5934.1200000000099</v>
      </c>
      <c r="S22" s="24">
        <f t="shared" si="6"/>
        <v>-2882.2200000000012</v>
      </c>
      <c r="T22" s="24">
        <f t="shared" si="6"/>
        <v>-5120.8499999999913</v>
      </c>
      <c r="U22" s="24">
        <f t="shared" si="6"/>
        <v>-6102.6100000000151</v>
      </c>
      <c r="V22" s="24">
        <f t="shared" si="6"/>
        <v>-6949.3800000000047</v>
      </c>
      <c r="W22" s="24">
        <f t="shared" si="6"/>
        <v>-7659.2800000000279</v>
      </c>
      <c r="X22" s="24">
        <f t="shared" si="6"/>
        <v>-8545.1499999999069</v>
      </c>
      <c r="Y22" s="24">
        <f t="shared" si="6"/>
        <v>-9224.3000000000466</v>
      </c>
      <c r="Z22" s="24">
        <f t="shared" si="6"/>
        <v>-9915.5800000000745</v>
      </c>
      <c r="AA22" s="24">
        <f t="shared" si="6"/>
        <v>-14316.490000000049</v>
      </c>
      <c r="AB22" s="24">
        <f t="shared" si="6"/>
        <v>-15521.780000000028</v>
      </c>
      <c r="AC22" s="24">
        <f t="shared" si="6"/>
        <v>-22833.399999999907</v>
      </c>
      <c r="AD22" s="24">
        <f t="shared" si="6"/>
        <v>-26339.499999999884</v>
      </c>
      <c r="AE22" s="24">
        <f t="shared" si="6"/>
        <v>-29982.719999999856</v>
      </c>
      <c r="AF22" s="24">
        <f t="shared" si="6"/>
        <v>-33276.599999999977</v>
      </c>
      <c r="AG22" s="24">
        <f t="shared" si="6"/>
        <v>-36491.059999999939</v>
      </c>
      <c r="AH22" s="24">
        <f t="shared" si="6"/>
        <v>-39404.35999999987</v>
      </c>
      <c r="AI22" s="24">
        <f t="shared" ref="AI22:BJ22" si="7">AI21-AI20</f>
        <v>-42569.879999999772</v>
      </c>
      <c r="AJ22" s="24">
        <f t="shared" si="7"/>
        <v>-46009.860000000335</v>
      </c>
      <c r="AK22" s="24">
        <f t="shared" si="7"/>
        <v>-49748.650000000023</v>
      </c>
      <c r="AL22" s="24">
        <f t="shared" si="7"/>
        <v>-53812.710000000196</v>
      </c>
      <c r="AM22" s="24">
        <f t="shared" si="7"/>
        <v>-72788.660000000149</v>
      </c>
      <c r="AN22" s="24">
        <f t="shared" si="7"/>
        <v>-78793.469999999972</v>
      </c>
      <c r="AO22" s="24">
        <f t="shared" si="7"/>
        <v>-94114.870000000112</v>
      </c>
      <c r="AP22" s="24">
        <f t="shared" si="7"/>
        <v>-103390.41999999993</v>
      </c>
      <c r="AQ22" s="24">
        <f t="shared" si="7"/>
        <v>-113020.96999999974</v>
      </c>
      <c r="AR22" s="24">
        <f t="shared" si="7"/>
        <v>-122409.46999999997</v>
      </c>
      <c r="AS22" s="24">
        <f t="shared" si="7"/>
        <v>-132669.04000000004</v>
      </c>
      <c r="AT22" s="24">
        <f t="shared" si="7"/>
        <v>-142908.97999999998</v>
      </c>
      <c r="AU22" s="24">
        <f t="shared" si="7"/>
        <v>-153965.96000000043</v>
      </c>
      <c r="AV22" s="24">
        <f t="shared" si="7"/>
        <v>-165906.16999999993</v>
      </c>
      <c r="AW22" s="24">
        <f t="shared" si="7"/>
        <v>-178801.27000000002</v>
      </c>
      <c r="AX22" s="24">
        <f t="shared" si="7"/>
        <v>-192728.77000000048</v>
      </c>
      <c r="AY22" s="24">
        <f t="shared" si="7"/>
        <v>-249327.20000000019</v>
      </c>
      <c r="AZ22" s="24">
        <f t="shared" si="7"/>
        <v>-268828.59999999963</v>
      </c>
      <c r="BA22" s="24">
        <f t="shared" si="7"/>
        <v>-342646.25</v>
      </c>
      <c r="BB22" s="24">
        <f t="shared" si="7"/>
        <v>-382609.89999999944</v>
      </c>
      <c r="BC22" s="24">
        <f t="shared" si="7"/>
        <v>-423526.79999999981</v>
      </c>
      <c r="BD22" s="24">
        <f t="shared" si="7"/>
        <v>-461726.50000000093</v>
      </c>
      <c r="BE22" s="24">
        <f t="shared" si="7"/>
        <v>-503792.59999999963</v>
      </c>
      <c r="BF22" s="24">
        <f t="shared" si="7"/>
        <v>-544279.20999999903</v>
      </c>
      <c r="BG22" s="24">
        <f t="shared" si="7"/>
        <v>-588096.6099999994</v>
      </c>
      <c r="BH22" s="24">
        <f t="shared" si="7"/>
        <v>-635524.05000000075</v>
      </c>
      <c r="BI22" s="24">
        <f t="shared" si="7"/>
        <v>-686864.6400000006</v>
      </c>
      <c r="BJ22" s="24">
        <f t="shared" si="7"/>
        <v>-742447.52000000142</v>
      </c>
    </row>
    <row r="24" spans="2:62" x14ac:dyDescent="0.2">
      <c r="B24" s="22" t="s">
        <v>21</v>
      </c>
      <c r="C24" s="8">
        <v>-71521.62</v>
      </c>
      <c r="D24" s="8">
        <v>24558.03</v>
      </c>
      <c r="E24" s="8">
        <v>35254.69</v>
      </c>
      <c r="F24" s="8">
        <v>25161.25</v>
      </c>
      <c r="G24" s="8">
        <v>75427.839999999997</v>
      </c>
      <c r="H24" s="8">
        <v>62354.92</v>
      </c>
      <c r="I24" s="8">
        <v>31940.32</v>
      </c>
      <c r="J24" s="8">
        <v>35966.94</v>
      </c>
      <c r="K24" s="8">
        <v>62039.73</v>
      </c>
      <c r="L24" s="8">
        <v>71657.899999999994</v>
      </c>
      <c r="M24" s="8">
        <v>67262.69</v>
      </c>
      <c r="N24" s="8">
        <v>37138.94</v>
      </c>
      <c r="O24" s="8">
        <v>78214.48</v>
      </c>
      <c r="P24" s="8">
        <v>51691.85</v>
      </c>
      <c r="Q24" s="8">
        <v>21929.86</v>
      </c>
      <c r="R24" s="8">
        <v>43335.75</v>
      </c>
      <c r="S24" s="8">
        <v>38197.64</v>
      </c>
      <c r="T24" s="8">
        <v>53315.66</v>
      </c>
      <c r="U24" s="8">
        <v>76698.17</v>
      </c>
      <c r="V24" s="8">
        <v>86350.48</v>
      </c>
      <c r="W24" s="8">
        <v>94846.06</v>
      </c>
      <c r="X24" s="8">
        <v>832335.51</v>
      </c>
      <c r="Y24" s="8">
        <v>116263.33</v>
      </c>
      <c r="Z24" s="8">
        <v>129044.34</v>
      </c>
      <c r="AA24" s="8">
        <v>182058.33</v>
      </c>
      <c r="AB24" s="8">
        <v>204326.95</v>
      </c>
      <c r="AC24" s="8">
        <v>251616.66</v>
      </c>
      <c r="AD24" s="8">
        <v>284079.3</v>
      </c>
      <c r="AE24" s="8">
        <v>317840.01</v>
      </c>
      <c r="AF24" s="8">
        <v>349566.63</v>
      </c>
      <c r="AG24" s="8">
        <v>382442.4</v>
      </c>
      <c r="AH24" s="8">
        <v>415763.1</v>
      </c>
      <c r="AI24" s="8">
        <v>451732.73</v>
      </c>
      <c r="AJ24" s="8">
        <v>1988596.89</v>
      </c>
      <c r="AK24" s="8">
        <v>547618.56000000006</v>
      </c>
      <c r="AL24" s="8">
        <v>608567.75</v>
      </c>
      <c r="AM24" s="8">
        <v>755901.6</v>
      </c>
      <c r="AN24" s="8">
        <v>823568.51</v>
      </c>
      <c r="AO24" s="8">
        <v>930747.91</v>
      </c>
      <c r="AP24" s="8">
        <v>1016509.63</v>
      </c>
      <c r="AQ24" s="8">
        <v>1108191.8899999999</v>
      </c>
      <c r="AR24" s="8">
        <v>1200564.27</v>
      </c>
      <c r="AS24" s="8">
        <v>1300614.5</v>
      </c>
      <c r="AT24" s="8">
        <v>1405151.23</v>
      </c>
      <c r="AU24" s="8">
        <v>1517666.89</v>
      </c>
      <c r="AV24" s="8">
        <v>4788824.91</v>
      </c>
      <c r="AW24" s="8">
        <v>1822778.32</v>
      </c>
      <c r="AX24" s="8">
        <v>2018357.11</v>
      </c>
      <c r="AY24" s="8">
        <v>2498256.1</v>
      </c>
      <c r="AZ24" s="8">
        <v>2735262.42</v>
      </c>
      <c r="BA24" s="8">
        <v>3197866.04</v>
      </c>
      <c r="BB24" s="8">
        <v>3536767.73</v>
      </c>
      <c r="BC24" s="8">
        <v>3898583.06</v>
      </c>
      <c r="BD24" s="8">
        <v>4253810.38</v>
      </c>
      <c r="BE24" s="8">
        <v>4640875.92</v>
      </c>
      <c r="BF24" s="8">
        <v>5039359.62</v>
      </c>
      <c r="BG24" s="8">
        <v>5469012.1500000004</v>
      </c>
      <c r="BH24" s="8">
        <v>10272520.189999999</v>
      </c>
      <c r="BI24" s="8">
        <v>6659304.8899999997</v>
      </c>
      <c r="BJ24" s="8">
        <v>7433018.5899999999</v>
      </c>
    </row>
    <row r="25" spans="2:62" x14ac:dyDescent="0.2">
      <c r="B25" s="9" t="s">
        <v>22</v>
      </c>
      <c r="C25" s="16">
        <f t="shared" ref="C25:AH25" si="8">C21-C24</f>
        <v>208393.97</v>
      </c>
      <c r="D25" s="16">
        <f t="shared" si="8"/>
        <v>555.69000000000233</v>
      </c>
      <c r="E25" s="16">
        <f t="shared" si="8"/>
        <v>-2372.510000000002</v>
      </c>
      <c r="F25" s="16">
        <f t="shared" si="8"/>
        <v>19452.809999999998</v>
      </c>
      <c r="G25" s="16">
        <f t="shared" si="8"/>
        <v>919.79000000000815</v>
      </c>
      <c r="H25" s="16">
        <f t="shared" si="8"/>
        <v>-6252.5400000000009</v>
      </c>
      <c r="I25" s="16">
        <f t="shared" si="8"/>
        <v>12381.330000000002</v>
      </c>
      <c r="J25" s="16">
        <f t="shared" si="8"/>
        <v>-9059.8100000000013</v>
      </c>
      <c r="K25" s="16">
        <f t="shared" si="8"/>
        <v>-14066.43</v>
      </c>
      <c r="L25" s="16">
        <f t="shared" si="8"/>
        <v>-6648.6299999999974</v>
      </c>
      <c r="M25" s="16">
        <f t="shared" si="8"/>
        <v>7866.0099999999948</v>
      </c>
      <c r="N25" s="16">
        <f t="shared" si="8"/>
        <v>848.33999999999651</v>
      </c>
      <c r="O25" s="16">
        <f t="shared" si="8"/>
        <v>-88661.93</v>
      </c>
      <c r="P25" s="16">
        <f t="shared" si="8"/>
        <v>-53283.83</v>
      </c>
      <c r="Q25" s="16">
        <f t="shared" si="8"/>
        <v>-22350.34</v>
      </c>
      <c r="R25" s="16">
        <f t="shared" si="8"/>
        <v>66733.789999999994</v>
      </c>
      <c r="S25" s="16">
        <f t="shared" si="8"/>
        <v>69514.23</v>
      </c>
      <c r="T25" s="16">
        <f t="shared" si="8"/>
        <v>77071.849999999991</v>
      </c>
      <c r="U25" s="16">
        <f t="shared" si="8"/>
        <v>116011.76</v>
      </c>
      <c r="V25" s="16">
        <f t="shared" si="8"/>
        <v>123096.03000000001</v>
      </c>
      <c r="W25" s="16">
        <f t="shared" si="8"/>
        <v>128313.15</v>
      </c>
      <c r="X25" s="16">
        <f t="shared" si="8"/>
        <v>445727.78</v>
      </c>
      <c r="Y25" s="16">
        <f t="shared" si="8"/>
        <v>140331.02999999997</v>
      </c>
      <c r="Z25" s="16">
        <f t="shared" si="8"/>
        <v>147306.62999999998</v>
      </c>
      <c r="AA25" s="16">
        <f t="shared" si="8"/>
        <v>260427.95000000004</v>
      </c>
      <c r="AB25" s="16">
        <f t="shared" si="8"/>
        <v>228420.37</v>
      </c>
      <c r="AC25" s="16">
        <f t="shared" si="8"/>
        <v>255814.99000000002</v>
      </c>
      <c r="AD25" s="16">
        <f t="shared" si="8"/>
        <v>277053.95</v>
      </c>
      <c r="AE25" s="16">
        <f t="shared" si="8"/>
        <v>297804.54000000004</v>
      </c>
      <c r="AF25" s="16">
        <f t="shared" si="8"/>
        <v>316855.79000000004</v>
      </c>
      <c r="AG25" s="16">
        <f t="shared" si="8"/>
        <v>337274.98</v>
      </c>
      <c r="AH25" s="16">
        <f t="shared" si="8"/>
        <v>358748.20000000007</v>
      </c>
      <c r="AI25" s="16">
        <f t="shared" ref="AI25:BJ25" si="9">AI21-AI24</f>
        <v>382064.68000000005</v>
      </c>
      <c r="AJ25" s="16">
        <f t="shared" si="9"/>
        <v>1049388.7</v>
      </c>
      <c r="AK25" s="16">
        <f t="shared" si="9"/>
        <v>436188.54999999993</v>
      </c>
      <c r="AL25" s="16">
        <f t="shared" si="9"/>
        <v>467411.05000000005</v>
      </c>
      <c r="AM25" s="16">
        <f t="shared" si="9"/>
        <v>749488.24000000011</v>
      </c>
      <c r="AN25" s="16">
        <f t="shared" si="9"/>
        <v>650200.67999999993</v>
      </c>
      <c r="AO25" s="16">
        <f t="shared" si="9"/>
        <v>708824.75999999989</v>
      </c>
      <c r="AP25" s="16">
        <f t="shared" si="9"/>
        <v>759389.59</v>
      </c>
      <c r="AQ25" s="16">
        <f t="shared" si="9"/>
        <v>814026.20000000019</v>
      </c>
      <c r="AR25" s="16">
        <f t="shared" si="9"/>
        <v>868436.2</v>
      </c>
      <c r="AS25" s="16">
        <f t="shared" si="9"/>
        <v>927321.19</v>
      </c>
      <c r="AT25" s="16">
        <f t="shared" si="9"/>
        <v>989870.87000000011</v>
      </c>
      <c r="AU25" s="16">
        <f t="shared" si="9"/>
        <v>1057388.32</v>
      </c>
      <c r="AV25" s="16">
        <f t="shared" si="9"/>
        <v>2480278.17</v>
      </c>
      <c r="AW25" s="16">
        <f t="shared" si="9"/>
        <v>1213572.4200000002</v>
      </c>
      <c r="AX25" s="16">
        <f t="shared" si="9"/>
        <v>1303279.2899999998</v>
      </c>
      <c r="AY25" s="16">
        <f t="shared" si="9"/>
        <v>2057252.3199999998</v>
      </c>
      <c r="AZ25" s="16">
        <f t="shared" si="9"/>
        <v>1932058.1500000004</v>
      </c>
      <c r="BA25" s="16">
        <f t="shared" si="9"/>
        <v>2163970.9500000002</v>
      </c>
      <c r="BB25" s="16">
        <f t="shared" si="9"/>
        <v>2347038.6700000004</v>
      </c>
      <c r="BC25" s="16">
        <f t="shared" si="9"/>
        <v>2544938.7499999995</v>
      </c>
      <c r="BD25" s="16">
        <f t="shared" si="9"/>
        <v>2734971.6399999997</v>
      </c>
      <c r="BE25" s="16">
        <f t="shared" si="9"/>
        <v>2941499.3200000003</v>
      </c>
      <c r="BF25" s="16">
        <f t="shared" si="9"/>
        <v>3158847.3600000003</v>
      </c>
      <c r="BG25" s="16">
        <f t="shared" si="9"/>
        <v>3393973</v>
      </c>
      <c r="BH25" s="16">
        <f t="shared" si="9"/>
        <v>5508376.1400000006</v>
      </c>
      <c r="BI25" s="16">
        <f t="shared" si="9"/>
        <v>3943158.6100000003</v>
      </c>
      <c r="BJ25" s="16">
        <f t="shared" si="9"/>
        <v>4261216.51</v>
      </c>
    </row>
    <row r="26" spans="2:62" x14ac:dyDescent="0.2">
      <c r="B26" s="22" t="s">
        <v>23</v>
      </c>
      <c r="C26" s="23">
        <f t="shared" ref="C26:AH26" si="10">IF(C21=0,0,C25/C21)</f>
        <v>1.5225425003662172</v>
      </c>
      <c r="D26" s="23">
        <f t="shared" si="10"/>
        <v>2.2126948934685992E-2</v>
      </c>
      <c r="E26" s="23">
        <f t="shared" si="10"/>
        <v>-7.2151846380015011E-2</v>
      </c>
      <c r="F26" s="23">
        <f t="shared" si="10"/>
        <v>0.43602420402895409</v>
      </c>
      <c r="G26" s="23">
        <f t="shared" si="10"/>
        <v>1.204739426751044E-2</v>
      </c>
      <c r="H26" s="23">
        <f t="shared" si="10"/>
        <v>-0.11144874780713405</v>
      </c>
      <c r="I26" s="23">
        <f t="shared" si="10"/>
        <v>0.27935173893571202</v>
      </c>
      <c r="J26" s="23">
        <f t="shared" si="10"/>
        <v>-0.33670666473904876</v>
      </c>
      <c r="K26" s="23">
        <f t="shared" si="10"/>
        <v>-0.29321372513460614</v>
      </c>
      <c r="L26" s="23">
        <f t="shared" si="10"/>
        <v>-0.10227202981974721</v>
      </c>
      <c r="M26" s="23">
        <f t="shared" si="10"/>
        <v>0.1047004673313926</v>
      </c>
      <c r="N26" s="23">
        <f t="shared" si="10"/>
        <v>2.2332212256313076E-2</v>
      </c>
      <c r="O26" s="23">
        <f t="shared" si="10"/>
        <v>8.4864660754538175</v>
      </c>
      <c r="P26" s="23">
        <f t="shared" si="10"/>
        <v>33.4701629417455</v>
      </c>
      <c r="Q26" s="23">
        <f t="shared" si="10"/>
        <v>53.154347412480973</v>
      </c>
      <c r="R26" s="23">
        <f t="shared" si="10"/>
        <v>0.60628753422609016</v>
      </c>
      <c r="S26" s="23">
        <f t="shared" si="10"/>
        <v>0.64537204673913839</v>
      </c>
      <c r="T26" s="23">
        <f t="shared" si="10"/>
        <v>0.59109841118984474</v>
      </c>
      <c r="U26" s="23">
        <f t="shared" si="10"/>
        <v>0.60200198298032692</v>
      </c>
      <c r="V26" s="23">
        <f t="shared" si="10"/>
        <v>0.5877206070418648</v>
      </c>
      <c r="W26" s="23">
        <f t="shared" si="10"/>
        <v>0.57498478328544</v>
      </c>
      <c r="X26" s="23">
        <f t="shared" si="10"/>
        <v>0.34875250974464655</v>
      </c>
      <c r="Y26" s="23">
        <f t="shared" si="10"/>
        <v>0.54689834180299202</v>
      </c>
      <c r="Z26" s="23">
        <f t="shared" si="10"/>
        <v>0.53304184168414526</v>
      </c>
      <c r="AA26" s="23">
        <f t="shared" si="10"/>
        <v>0.58855598867381842</v>
      </c>
      <c r="AB26" s="23">
        <f t="shared" si="10"/>
        <v>0.52783774605467226</v>
      </c>
      <c r="AC26" s="23">
        <f t="shared" si="10"/>
        <v>0.50413684286346749</v>
      </c>
      <c r="AD26" s="23">
        <f t="shared" si="10"/>
        <v>0.49374003411845585</v>
      </c>
      <c r="AE26" s="23">
        <f t="shared" si="10"/>
        <v>0.48372805379337802</v>
      </c>
      <c r="AF26" s="23">
        <f t="shared" si="10"/>
        <v>0.47545787850294713</v>
      </c>
      <c r="AG26" s="23">
        <f t="shared" si="10"/>
        <v>0.46862141914649885</v>
      </c>
      <c r="AH26" s="23">
        <f t="shared" si="10"/>
        <v>0.46319298375633777</v>
      </c>
      <c r="AI26" s="23">
        <f t="shared" ref="AI26:BJ26" si="11">IF(AI21=0,0,AI25/AI21)</f>
        <v>0.45822243559139869</v>
      </c>
      <c r="AJ26" s="23">
        <f t="shared" si="11"/>
        <v>0.34542254033535424</v>
      </c>
      <c r="AK26" s="23">
        <f t="shared" si="11"/>
        <v>0.44336795858285671</v>
      </c>
      <c r="AL26" s="23">
        <f t="shared" si="11"/>
        <v>0.43440544553480054</v>
      </c>
      <c r="AM26" s="23">
        <f t="shared" si="11"/>
        <v>0.49786986738265754</v>
      </c>
      <c r="AN26" s="23">
        <f t="shared" si="11"/>
        <v>0.44118216367381108</v>
      </c>
      <c r="AO26" s="23">
        <f t="shared" si="11"/>
        <v>0.4323228686167353</v>
      </c>
      <c r="AP26" s="23">
        <f t="shared" si="11"/>
        <v>0.42760849345944302</v>
      </c>
      <c r="AQ26" s="23">
        <f t="shared" si="11"/>
        <v>0.42348274851580453</v>
      </c>
      <c r="AR26" s="23">
        <f t="shared" si="11"/>
        <v>0.41973707236518898</v>
      </c>
      <c r="AS26" s="23">
        <f t="shared" si="11"/>
        <v>0.41622439739272726</v>
      </c>
      <c r="AT26" s="23">
        <f t="shared" si="11"/>
        <v>0.41330343882839332</v>
      </c>
      <c r="AU26" s="23">
        <f t="shared" si="11"/>
        <v>0.41062743660552431</v>
      </c>
      <c r="AV26" s="23">
        <f t="shared" si="11"/>
        <v>0.34120828150369276</v>
      </c>
      <c r="AW26" s="23">
        <f t="shared" si="11"/>
        <v>0.39968123708923037</v>
      </c>
      <c r="AX26" s="23">
        <f t="shared" si="11"/>
        <v>0.39236061177556936</v>
      </c>
      <c r="AY26" s="23">
        <f t="shared" si="11"/>
        <v>0.4515966452763136</v>
      </c>
      <c r="AZ26" s="23">
        <f t="shared" si="11"/>
        <v>0.4139544565287917</v>
      </c>
      <c r="BA26" s="23">
        <f t="shared" si="11"/>
        <v>0.40358760515022674</v>
      </c>
      <c r="BB26" s="23">
        <f t="shared" si="11"/>
        <v>0.398898010988261</v>
      </c>
      <c r="BC26" s="23">
        <f t="shared" si="11"/>
        <v>0.39496083431430173</v>
      </c>
      <c r="BD26" s="23">
        <f t="shared" si="11"/>
        <v>0.39133737927055851</v>
      </c>
      <c r="BE26" s="23">
        <f t="shared" si="11"/>
        <v>0.38793903320458722</v>
      </c>
      <c r="BF26" s="23">
        <f t="shared" si="11"/>
        <v>0.3853095399647985</v>
      </c>
      <c r="BG26" s="23">
        <f t="shared" si="11"/>
        <v>0.3829379089053308</v>
      </c>
      <c r="BH26" s="23">
        <f t="shared" si="11"/>
        <v>0.34905343934922106</v>
      </c>
      <c r="BI26" s="23">
        <f t="shared" si="11"/>
        <v>0.37190966137256687</v>
      </c>
      <c r="BJ26" s="23">
        <f t="shared" si="11"/>
        <v>0.36438608199351147</v>
      </c>
    </row>
    <row r="28" spans="2:62" x14ac:dyDescent="0.2">
      <c r="B28" s="5" t="s">
        <v>24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</row>
    <row r="29" spans="2:62" x14ac:dyDescent="0.2">
      <c r="B29" s="22" t="s">
        <v>25</v>
      </c>
      <c r="C29" s="8">
        <v>29207.63</v>
      </c>
      <c r="D29" s="8">
        <v>34944.239999999998</v>
      </c>
      <c r="E29" s="8">
        <v>26423.040000000001</v>
      </c>
      <c r="F29" s="8">
        <v>56175.09</v>
      </c>
      <c r="G29" s="8">
        <v>47157.64</v>
      </c>
      <c r="H29" s="8">
        <v>45938.53</v>
      </c>
      <c r="I29" s="8">
        <v>27979.45</v>
      </c>
      <c r="J29" s="8">
        <v>47360.17</v>
      </c>
      <c r="K29" s="8">
        <v>55034.6</v>
      </c>
      <c r="L29" s="8">
        <v>152184.78</v>
      </c>
      <c r="M29" s="8">
        <v>19092.939999999999</v>
      </c>
      <c r="N29" s="8">
        <v>31804.93</v>
      </c>
      <c r="O29" s="8">
        <v>42839.23</v>
      </c>
      <c r="P29" s="8">
        <v>37399.07</v>
      </c>
      <c r="Q29" s="8">
        <v>34088.589999999997</v>
      </c>
      <c r="R29" s="8">
        <v>86521.38</v>
      </c>
      <c r="S29" s="8">
        <v>76018.720000000001</v>
      </c>
      <c r="T29" s="8">
        <v>83722.649999999994</v>
      </c>
      <c r="U29" s="8">
        <v>87101.23</v>
      </c>
      <c r="V29" s="8">
        <v>90015.26</v>
      </c>
      <c r="W29" s="8">
        <v>92458.22</v>
      </c>
      <c r="X29" s="8">
        <v>95506.8</v>
      </c>
      <c r="Y29" s="8">
        <v>97844.04</v>
      </c>
      <c r="Z29" s="8">
        <v>100223</v>
      </c>
      <c r="AA29" s="8">
        <v>128722.77</v>
      </c>
      <c r="AB29" s="8">
        <v>152546.85</v>
      </c>
      <c r="AC29" s="8">
        <v>175744.83</v>
      </c>
      <c r="AD29" s="8">
        <v>186868.85</v>
      </c>
      <c r="AE29" s="8">
        <v>198427.85</v>
      </c>
      <c r="AF29" s="8">
        <v>208878.55</v>
      </c>
      <c r="AG29" s="8">
        <v>219077.24</v>
      </c>
      <c r="AH29" s="8">
        <v>228320.44</v>
      </c>
      <c r="AI29" s="8">
        <v>238363.82</v>
      </c>
      <c r="AJ29" s="8">
        <v>249278.09</v>
      </c>
      <c r="AK29" s="8">
        <v>261140.34</v>
      </c>
      <c r="AL29" s="8">
        <v>274034.59000000003</v>
      </c>
      <c r="AM29" s="8">
        <v>331468.18</v>
      </c>
      <c r="AN29" s="8">
        <v>348806.36</v>
      </c>
      <c r="AO29" s="8">
        <v>393044.97</v>
      </c>
      <c r="AP29" s="8">
        <v>419826.97</v>
      </c>
      <c r="AQ29" s="8">
        <v>447633.97</v>
      </c>
      <c r="AR29" s="8">
        <v>474742.14</v>
      </c>
      <c r="AS29" s="8">
        <v>504365.32</v>
      </c>
      <c r="AT29" s="8">
        <v>533931.88</v>
      </c>
      <c r="AU29" s="8">
        <v>565857.56000000006</v>
      </c>
      <c r="AV29" s="8">
        <v>600333.46</v>
      </c>
      <c r="AW29" s="8">
        <v>637566.42000000004</v>
      </c>
      <c r="AX29" s="8">
        <v>677780.36</v>
      </c>
      <c r="AY29" s="8">
        <v>861943.13</v>
      </c>
      <c r="AZ29" s="8">
        <v>919560.49</v>
      </c>
      <c r="BA29" s="8">
        <v>1137656.51</v>
      </c>
      <c r="BB29" s="8">
        <v>1255730.08</v>
      </c>
      <c r="BC29" s="8">
        <v>1376620.01</v>
      </c>
      <c r="BD29" s="8">
        <v>1489481.97</v>
      </c>
      <c r="BE29" s="8">
        <v>1613767.28</v>
      </c>
      <c r="BF29" s="8">
        <v>1733385.9</v>
      </c>
      <c r="BG29" s="8">
        <v>1862845.45</v>
      </c>
      <c r="BH29" s="8">
        <v>2002970.95</v>
      </c>
      <c r="BI29" s="8">
        <v>2154657.9900000002</v>
      </c>
      <c r="BJ29" s="8">
        <v>2318878.9</v>
      </c>
    </row>
    <row r="30" spans="2:62" x14ac:dyDescent="0.2">
      <c r="B30" s="22" t="s">
        <v>26</v>
      </c>
      <c r="C30" s="8">
        <v>12963.38</v>
      </c>
      <c r="D30" s="8">
        <v>12770.76</v>
      </c>
      <c r="E30" s="8">
        <v>12428.26</v>
      </c>
      <c r="F30" s="8">
        <v>11976.46</v>
      </c>
      <c r="G30" s="8">
        <v>12438.04</v>
      </c>
      <c r="H30" s="8">
        <v>12438.02</v>
      </c>
      <c r="I30" s="8">
        <v>66.42</v>
      </c>
      <c r="J30" s="8">
        <v>51672.3</v>
      </c>
      <c r="K30" s="8">
        <v>33129.550000000003</v>
      </c>
      <c r="L30" s="8">
        <v>63284.65</v>
      </c>
      <c r="M30" s="8">
        <v>76756.17</v>
      </c>
      <c r="N30" s="8">
        <v>112929.1</v>
      </c>
      <c r="O30" s="8">
        <v>77673.399999999994</v>
      </c>
      <c r="P30" s="8">
        <v>75990.960000000006</v>
      </c>
      <c r="Q30" s="8">
        <v>75212.33</v>
      </c>
      <c r="R30" s="8">
        <v>84350</v>
      </c>
      <c r="S30" s="8">
        <v>84350</v>
      </c>
      <c r="T30" s="8">
        <v>84350</v>
      </c>
      <c r="U30" s="8">
        <v>84350</v>
      </c>
      <c r="V30" s="8">
        <v>84350</v>
      </c>
      <c r="W30" s="8">
        <v>84350</v>
      </c>
      <c r="X30" s="8">
        <v>84350</v>
      </c>
      <c r="Y30" s="8">
        <v>102200</v>
      </c>
      <c r="Z30" s="8">
        <v>102200</v>
      </c>
      <c r="AA30" s="8">
        <v>126793.33</v>
      </c>
      <c r="AB30" s="8">
        <v>126793.33</v>
      </c>
      <c r="AC30" s="8">
        <v>126793.33</v>
      </c>
      <c r="AD30" s="8">
        <v>171418.33</v>
      </c>
      <c r="AE30" s="8">
        <v>171418.33</v>
      </c>
      <c r="AF30" s="8">
        <v>171418.33</v>
      </c>
      <c r="AG30" s="8">
        <v>171418.33</v>
      </c>
      <c r="AH30" s="8">
        <v>171418.33</v>
      </c>
      <c r="AI30" s="8">
        <v>248768.33</v>
      </c>
      <c r="AJ30" s="8">
        <v>248768.33</v>
      </c>
      <c r="AK30" s="8">
        <v>248768.33</v>
      </c>
      <c r="AL30" s="8">
        <v>248768.33</v>
      </c>
      <c r="AM30" s="8">
        <v>253856.75</v>
      </c>
      <c r="AN30" s="8">
        <v>253856.75</v>
      </c>
      <c r="AO30" s="8">
        <v>253856.75</v>
      </c>
      <c r="AP30" s="8">
        <v>253856.75</v>
      </c>
      <c r="AQ30" s="8">
        <v>253856.75</v>
      </c>
      <c r="AR30" s="8">
        <v>253856.75</v>
      </c>
      <c r="AS30" s="8">
        <v>253856.75</v>
      </c>
      <c r="AT30" s="8">
        <v>253856.75</v>
      </c>
      <c r="AU30" s="8">
        <v>253856.75</v>
      </c>
      <c r="AV30" s="8">
        <v>253856.75</v>
      </c>
      <c r="AW30" s="8">
        <v>253856.75</v>
      </c>
      <c r="AX30" s="8">
        <v>253856.75</v>
      </c>
      <c r="AY30" s="8">
        <v>266549.59000000003</v>
      </c>
      <c r="AZ30" s="8">
        <v>266549.59000000003</v>
      </c>
      <c r="BA30" s="8">
        <v>266549.59000000003</v>
      </c>
      <c r="BB30" s="8">
        <v>266549.59000000003</v>
      </c>
      <c r="BC30" s="8">
        <v>266549.59000000003</v>
      </c>
      <c r="BD30" s="8">
        <v>266549.59000000003</v>
      </c>
      <c r="BE30" s="8">
        <v>266549.59000000003</v>
      </c>
      <c r="BF30" s="8">
        <v>266549.59000000003</v>
      </c>
      <c r="BG30" s="8">
        <v>266549.59000000003</v>
      </c>
      <c r="BH30" s="8">
        <v>266549.59000000003</v>
      </c>
      <c r="BI30" s="8">
        <v>266549.59000000003</v>
      </c>
      <c r="BJ30" s="8">
        <v>266549.59000000003</v>
      </c>
    </row>
    <row r="31" spans="2:62" x14ac:dyDescent="0.2">
      <c r="B31" s="22" t="s">
        <v>27</v>
      </c>
      <c r="C31" s="8">
        <v>5870.5</v>
      </c>
      <c r="D31" s="8">
        <v>29246.25</v>
      </c>
      <c r="E31" s="8">
        <v>6500</v>
      </c>
      <c r="F31" s="8">
        <v>18951.25</v>
      </c>
      <c r="G31" s="8">
        <v>8810</v>
      </c>
      <c r="H31" s="8">
        <v>4010.45</v>
      </c>
      <c r="I31" s="8">
        <v>22864</v>
      </c>
      <c r="J31" s="8">
        <v>41661.160000000003</v>
      </c>
      <c r="K31" s="8">
        <v>13709.01</v>
      </c>
      <c r="L31" s="8">
        <v>6309.48</v>
      </c>
      <c r="M31" s="8">
        <v>11371.42</v>
      </c>
      <c r="N31" s="8">
        <v>24891</v>
      </c>
      <c r="O31" s="8">
        <v>6617.58</v>
      </c>
      <c r="P31" s="8">
        <v>15329.25</v>
      </c>
      <c r="Q31" s="8">
        <v>19040</v>
      </c>
      <c r="R31" s="8">
        <v>16500</v>
      </c>
      <c r="S31" s="8">
        <v>16500</v>
      </c>
      <c r="T31" s="8">
        <v>16500</v>
      </c>
      <c r="U31" s="8">
        <v>16500</v>
      </c>
      <c r="V31" s="8">
        <v>16500</v>
      </c>
      <c r="W31" s="8">
        <v>16500</v>
      </c>
      <c r="X31" s="8">
        <v>16500</v>
      </c>
      <c r="Y31" s="8">
        <v>16500</v>
      </c>
      <c r="Z31" s="8">
        <v>16500</v>
      </c>
      <c r="AA31" s="8">
        <v>218000</v>
      </c>
      <c r="AB31" s="8">
        <v>20000</v>
      </c>
      <c r="AC31" s="8">
        <v>20000</v>
      </c>
      <c r="AD31" s="8">
        <v>20000</v>
      </c>
      <c r="AE31" s="8">
        <v>20000</v>
      </c>
      <c r="AF31" s="8">
        <v>20000</v>
      </c>
      <c r="AG31" s="8">
        <v>20000</v>
      </c>
      <c r="AH31" s="8">
        <v>20000</v>
      </c>
      <c r="AI31" s="8">
        <v>20000</v>
      </c>
      <c r="AJ31" s="8">
        <v>20000</v>
      </c>
      <c r="AK31" s="8">
        <v>20000</v>
      </c>
      <c r="AL31" s="8">
        <v>20000</v>
      </c>
      <c r="AM31" s="8">
        <v>25000</v>
      </c>
      <c r="AN31" s="8">
        <v>25000</v>
      </c>
      <c r="AO31" s="8">
        <v>25000</v>
      </c>
      <c r="AP31" s="8">
        <v>25000</v>
      </c>
      <c r="AQ31" s="8">
        <v>25000</v>
      </c>
      <c r="AR31" s="8">
        <v>25000</v>
      </c>
      <c r="AS31" s="8">
        <v>25000</v>
      </c>
      <c r="AT31" s="8">
        <v>25000</v>
      </c>
      <c r="AU31" s="8">
        <v>25000</v>
      </c>
      <c r="AV31" s="8">
        <v>25000</v>
      </c>
      <c r="AW31" s="8">
        <v>25000</v>
      </c>
      <c r="AX31" s="8">
        <v>25000</v>
      </c>
      <c r="AY31" s="8">
        <v>26500</v>
      </c>
      <c r="AZ31" s="8">
        <v>26500</v>
      </c>
      <c r="BA31" s="8">
        <v>26500</v>
      </c>
      <c r="BB31" s="8">
        <v>26500</v>
      </c>
      <c r="BC31" s="8">
        <v>26500</v>
      </c>
      <c r="BD31" s="8">
        <v>26500</v>
      </c>
      <c r="BE31" s="8">
        <v>26500</v>
      </c>
      <c r="BF31" s="8">
        <v>26500</v>
      </c>
      <c r="BG31" s="8">
        <v>26500</v>
      </c>
      <c r="BH31" s="8">
        <v>26500</v>
      </c>
      <c r="BI31" s="8">
        <v>26500</v>
      </c>
      <c r="BJ31" s="8">
        <v>26500</v>
      </c>
    </row>
    <row r="32" spans="2:62" x14ac:dyDescent="0.2">
      <c r="B32" s="22" t="s">
        <v>28</v>
      </c>
      <c r="C32" s="8">
        <v>0</v>
      </c>
      <c r="D32" s="8">
        <v>11050</v>
      </c>
      <c r="E32" s="8">
        <v>3000</v>
      </c>
      <c r="F32" s="8">
        <v>3000</v>
      </c>
      <c r="G32" s="8">
        <v>3000</v>
      </c>
      <c r="H32" s="8">
        <v>3000</v>
      </c>
      <c r="I32" s="8">
        <v>3000</v>
      </c>
      <c r="J32" s="8">
        <v>7375</v>
      </c>
      <c r="K32" s="8">
        <v>3000</v>
      </c>
      <c r="L32" s="8">
        <v>3000</v>
      </c>
      <c r="M32" s="8">
        <v>3000</v>
      </c>
      <c r="N32" s="8">
        <v>0</v>
      </c>
      <c r="O32" s="8">
        <v>4316.72</v>
      </c>
      <c r="P32" s="8">
        <v>4309.43</v>
      </c>
      <c r="Q32" s="8">
        <v>4196.47</v>
      </c>
      <c r="R32" s="8">
        <v>9100</v>
      </c>
      <c r="S32" s="8">
        <v>9100</v>
      </c>
      <c r="T32" s="8">
        <v>9100</v>
      </c>
      <c r="U32" s="8">
        <v>9100</v>
      </c>
      <c r="V32" s="8">
        <v>9100</v>
      </c>
      <c r="W32" s="8">
        <v>9100</v>
      </c>
      <c r="X32" s="8">
        <v>9100</v>
      </c>
      <c r="Y32" s="8">
        <v>9100</v>
      </c>
      <c r="Z32" s="8">
        <v>9100</v>
      </c>
      <c r="AA32" s="8">
        <v>12800</v>
      </c>
      <c r="AB32" s="8">
        <v>12800</v>
      </c>
      <c r="AC32" s="8">
        <v>12800</v>
      </c>
      <c r="AD32" s="8">
        <v>12800</v>
      </c>
      <c r="AE32" s="8">
        <v>12800</v>
      </c>
      <c r="AF32" s="8">
        <v>12800</v>
      </c>
      <c r="AG32" s="8">
        <v>13800</v>
      </c>
      <c r="AH32" s="8">
        <v>13800</v>
      </c>
      <c r="AI32" s="8">
        <v>13800</v>
      </c>
      <c r="AJ32" s="8">
        <v>13800</v>
      </c>
      <c r="AK32" s="8">
        <v>13800</v>
      </c>
      <c r="AL32" s="8">
        <v>13800</v>
      </c>
      <c r="AM32" s="8">
        <v>15300</v>
      </c>
      <c r="AN32" s="8">
        <v>15300</v>
      </c>
      <c r="AO32" s="8">
        <v>15300</v>
      </c>
      <c r="AP32" s="8">
        <v>15300</v>
      </c>
      <c r="AQ32" s="8">
        <v>15300</v>
      </c>
      <c r="AR32" s="8">
        <v>15300</v>
      </c>
      <c r="AS32" s="8">
        <v>15300</v>
      </c>
      <c r="AT32" s="8">
        <v>15300</v>
      </c>
      <c r="AU32" s="8">
        <v>15300</v>
      </c>
      <c r="AV32" s="8">
        <v>15300</v>
      </c>
      <c r="AW32" s="8">
        <v>15300</v>
      </c>
      <c r="AX32" s="8">
        <v>15300</v>
      </c>
      <c r="AY32" s="8">
        <v>19300</v>
      </c>
      <c r="AZ32" s="8">
        <v>19300</v>
      </c>
      <c r="BA32" s="8">
        <v>19300</v>
      </c>
      <c r="BB32" s="8">
        <v>19300</v>
      </c>
      <c r="BC32" s="8">
        <v>19300</v>
      </c>
      <c r="BD32" s="8">
        <v>19300</v>
      </c>
      <c r="BE32" s="8">
        <v>19300</v>
      </c>
      <c r="BF32" s="8">
        <v>19300</v>
      </c>
      <c r="BG32" s="8">
        <v>19300</v>
      </c>
      <c r="BH32" s="8">
        <v>19300</v>
      </c>
      <c r="BI32" s="8">
        <v>19300</v>
      </c>
      <c r="BJ32" s="8">
        <v>19300</v>
      </c>
    </row>
    <row r="33" spans="2:62" x14ac:dyDescent="0.2">
      <c r="B33" s="22" t="s">
        <v>29</v>
      </c>
      <c r="C33" s="8">
        <v>7358.74</v>
      </c>
      <c r="D33" s="8">
        <v>4133.2700000000004</v>
      </c>
      <c r="E33" s="8">
        <v>4513.03</v>
      </c>
      <c r="F33" s="8">
        <v>5515.31</v>
      </c>
      <c r="G33" s="8">
        <v>4181.41</v>
      </c>
      <c r="H33" s="8">
        <v>3739.77</v>
      </c>
      <c r="I33" s="8">
        <v>5247.18</v>
      </c>
      <c r="J33" s="8">
        <v>20161.240000000002</v>
      </c>
      <c r="K33" s="8">
        <v>6722.05</v>
      </c>
      <c r="L33" s="8">
        <v>8184.73</v>
      </c>
      <c r="M33" s="8">
        <v>6026.75</v>
      </c>
      <c r="N33" s="8">
        <v>5173</v>
      </c>
      <c r="O33" s="8">
        <v>12931.22</v>
      </c>
      <c r="P33" s="8">
        <v>9316.19</v>
      </c>
      <c r="Q33" s="8">
        <v>13823.53</v>
      </c>
      <c r="R33" s="8">
        <v>9700</v>
      </c>
      <c r="S33" s="8">
        <v>9700</v>
      </c>
      <c r="T33" s="8">
        <v>9700</v>
      </c>
      <c r="U33" s="8">
        <v>9700</v>
      </c>
      <c r="V33" s="8">
        <v>9700</v>
      </c>
      <c r="W33" s="8">
        <v>9700</v>
      </c>
      <c r="X33" s="8">
        <v>9700</v>
      </c>
      <c r="Y33" s="8">
        <v>9700</v>
      </c>
      <c r="Z33" s="8">
        <v>11700</v>
      </c>
      <c r="AA33" s="8">
        <v>14100</v>
      </c>
      <c r="AB33" s="8">
        <v>14100</v>
      </c>
      <c r="AC33" s="8">
        <v>14100</v>
      </c>
      <c r="AD33" s="8">
        <v>14100</v>
      </c>
      <c r="AE33" s="8">
        <v>14100</v>
      </c>
      <c r="AF33" s="8">
        <v>14100</v>
      </c>
      <c r="AG33" s="8">
        <v>14600</v>
      </c>
      <c r="AH33" s="8">
        <v>14600</v>
      </c>
      <c r="AI33" s="8">
        <v>14600</v>
      </c>
      <c r="AJ33" s="8">
        <v>14600</v>
      </c>
      <c r="AK33" s="8">
        <v>14600</v>
      </c>
      <c r="AL33" s="8">
        <v>14600</v>
      </c>
      <c r="AM33" s="8">
        <v>21100</v>
      </c>
      <c r="AN33" s="8">
        <v>21100</v>
      </c>
      <c r="AO33" s="8">
        <v>21100</v>
      </c>
      <c r="AP33" s="8">
        <v>21100</v>
      </c>
      <c r="AQ33" s="8">
        <v>21100</v>
      </c>
      <c r="AR33" s="8">
        <v>21100</v>
      </c>
      <c r="AS33" s="8">
        <v>21600</v>
      </c>
      <c r="AT33" s="8">
        <v>21600</v>
      </c>
      <c r="AU33" s="8">
        <v>21600</v>
      </c>
      <c r="AV33" s="8">
        <v>21600</v>
      </c>
      <c r="AW33" s="8">
        <v>21600</v>
      </c>
      <c r="AX33" s="8">
        <v>21600</v>
      </c>
      <c r="AY33" s="8">
        <v>29100</v>
      </c>
      <c r="AZ33" s="8">
        <v>29100</v>
      </c>
      <c r="BA33" s="8">
        <v>29100</v>
      </c>
      <c r="BB33" s="8">
        <v>29100</v>
      </c>
      <c r="BC33" s="8">
        <v>29100</v>
      </c>
      <c r="BD33" s="8">
        <v>29100</v>
      </c>
      <c r="BE33" s="8">
        <v>29100</v>
      </c>
      <c r="BF33" s="8">
        <v>29100</v>
      </c>
      <c r="BG33" s="8">
        <v>29100</v>
      </c>
      <c r="BH33" s="8">
        <v>29100</v>
      </c>
      <c r="BI33" s="8">
        <v>29100</v>
      </c>
      <c r="BJ33" s="8">
        <v>29100</v>
      </c>
    </row>
    <row r="34" spans="2:62" x14ac:dyDescent="0.2">
      <c r="B34" s="9" t="s">
        <v>30</v>
      </c>
      <c r="C34" s="16">
        <f t="shared" ref="C34:AH34" si="12">SUM(C29:C33)</f>
        <v>55400.25</v>
      </c>
      <c r="D34" s="16">
        <f t="shared" si="12"/>
        <v>92144.52</v>
      </c>
      <c r="E34" s="16">
        <f t="shared" si="12"/>
        <v>52864.33</v>
      </c>
      <c r="F34" s="16">
        <f t="shared" si="12"/>
        <v>95618.109999999986</v>
      </c>
      <c r="G34" s="16">
        <f t="shared" si="12"/>
        <v>75587.09</v>
      </c>
      <c r="H34" s="16">
        <f t="shared" si="12"/>
        <v>69126.77</v>
      </c>
      <c r="I34" s="16">
        <f t="shared" si="12"/>
        <v>59157.049999999996</v>
      </c>
      <c r="J34" s="16">
        <f t="shared" si="12"/>
        <v>168229.87</v>
      </c>
      <c r="K34" s="16">
        <f t="shared" si="12"/>
        <v>111595.20999999999</v>
      </c>
      <c r="L34" s="16">
        <f t="shared" si="12"/>
        <v>232963.64</v>
      </c>
      <c r="M34" s="16">
        <f t="shared" si="12"/>
        <v>116247.28</v>
      </c>
      <c r="N34" s="16">
        <f t="shared" si="12"/>
        <v>174798.03</v>
      </c>
      <c r="O34" s="16">
        <f t="shared" si="12"/>
        <v>144378.15</v>
      </c>
      <c r="P34" s="16">
        <f t="shared" si="12"/>
        <v>142344.9</v>
      </c>
      <c r="Q34" s="16">
        <f t="shared" si="12"/>
        <v>146360.91999999998</v>
      </c>
      <c r="R34" s="16">
        <f t="shared" si="12"/>
        <v>206171.38</v>
      </c>
      <c r="S34" s="16">
        <f t="shared" si="12"/>
        <v>195668.72</v>
      </c>
      <c r="T34" s="16">
        <f t="shared" si="12"/>
        <v>203372.65</v>
      </c>
      <c r="U34" s="16">
        <f t="shared" si="12"/>
        <v>206751.22999999998</v>
      </c>
      <c r="V34" s="16">
        <f t="shared" si="12"/>
        <v>209665.26</v>
      </c>
      <c r="W34" s="16">
        <f t="shared" si="12"/>
        <v>212108.22</v>
      </c>
      <c r="X34" s="16">
        <f t="shared" si="12"/>
        <v>215156.8</v>
      </c>
      <c r="Y34" s="16">
        <f t="shared" si="12"/>
        <v>235344.03999999998</v>
      </c>
      <c r="Z34" s="16">
        <f t="shared" si="12"/>
        <v>239723</v>
      </c>
      <c r="AA34" s="16">
        <f t="shared" si="12"/>
        <v>500416.1</v>
      </c>
      <c r="AB34" s="16">
        <f t="shared" si="12"/>
        <v>326240.18</v>
      </c>
      <c r="AC34" s="16">
        <f t="shared" si="12"/>
        <v>349438.16</v>
      </c>
      <c r="AD34" s="16">
        <f t="shared" si="12"/>
        <v>405187.18</v>
      </c>
      <c r="AE34" s="16">
        <f t="shared" si="12"/>
        <v>416746.18</v>
      </c>
      <c r="AF34" s="16">
        <f t="shared" si="12"/>
        <v>427196.88</v>
      </c>
      <c r="AG34" s="16">
        <f t="shared" si="12"/>
        <v>438895.56999999995</v>
      </c>
      <c r="AH34" s="16">
        <f t="shared" si="12"/>
        <v>448138.77</v>
      </c>
      <c r="AI34" s="16">
        <f t="shared" ref="AI34:BJ34" si="13">SUM(AI29:AI33)</f>
        <v>535532.15</v>
      </c>
      <c r="AJ34" s="16">
        <f t="shared" si="13"/>
        <v>546446.41999999993</v>
      </c>
      <c r="AK34" s="16">
        <f t="shared" si="13"/>
        <v>558308.66999999993</v>
      </c>
      <c r="AL34" s="16">
        <f t="shared" si="13"/>
        <v>571202.92000000004</v>
      </c>
      <c r="AM34" s="16">
        <f t="shared" si="13"/>
        <v>646724.92999999993</v>
      </c>
      <c r="AN34" s="16">
        <f t="shared" si="13"/>
        <v>664063.11</v>
      </c>
      <c r="AO34" s="16">
        <f t="shared" si="13"/>
        <v>708301.72</v>
      </c>
      <c r="AP34" s="16">
        <f t="shared" si="13"/>
        <v>735083.72</v>
      </c>
      <c r="AQ34" s="16">
        <f t="shared" si="13"/>
        <v>762890.72</v>
      </c>
      <c r="AR34" s="16">
        <f t="shared" si="13"/>
        <v>789998.89</v>
      </c>
      <c r="AS34" s="16">
        <f t="shared" si="13"/>
        <v>820122.07000000007</v>
      </c>
      <c r="AT34" s="16">
        <f t="shared" si="13"/>
        <v>849688.63</v>
      </c>
      <c r="AU34" s="16">
        <f t="shared" si="13"/>
        <v>881614.31</v>
      </c>
      <c r="AV34" s="16">
        <f t="shared" si="13"/>
        <v>916090.21</v>
      </c>
      <c r="AW34" s="16">
        <f t="shared" si="13"/>
        <v>953323.17</v>
      </c>
      <c r="AX34" s="16">
        <f t="shared" si="13"/>
        <v>993537.11</v>
      </c>
      <c r="AY34" s="16">
        <f t="shared" si="13"/>
        <v>1203392.72</v>
      </c>
      <c r="AZ34" s="16">
        <f t="shared" si="13"/>
        <v>1261010.08</v>
      </c>
      <c r="BA34" s="16">
        <f t="shared" si="13"/>
        <v>1479106.1</v>
      </c>
      <c r="BB34" s="16">
        <f t="shared" si="13"/>
        <v>1597179.6700000002</v>
      </c>
      <c r="BC34" s="16">
        <f t="shared" si="13"/>
        <v>1718069.6</v>
      </c>
      <c r="BD34" s="16">
        <f t="shared" si="13"/>
        <v>1830931.56</v>
      </c>
      <c r="BE34" s="16">
        <f t="shared" si="13"/>
        <v>1955216.87</v>
      </c>
      <c r="BF34" s="16">
        <f t="shared" si="13"/>
        <v>2074835.49</v>
      </c>
      <c r="BG34" s="16">
        <f t="shared" si="13"/>
        <v>2204295.04</v>
      </c>
      <c r="BH34" s="16">
        <f t="shared" si="13"/>
        <v>2344420.54</v>
      </c>
      <c r="BI34" s="16">
        <f t="shared" si="13"/>
        <v>2496107.58</v>
      </c>
      <c r="BJ34" s="16">
        <f t="shared" si="13"/>
        <v>2660328.4899999998</v>
      </c>
    </row>
    <row r="36" spans="2:62" x14ac:dyDescent="0.2">
      <c r="B36" s="9" t="s">
        <v>115</v>
      </c>
      <c r="C36" s="16">
        <f t="shared" ref="C36:AH36" si="14">C25-C34</f>
        <v>152993.72</v>
      </c>
      <c r="D36" s="16">
        <f t="shared" si="14"/>
        <v>-91588.83</v>
      </c>
      <c r="E36" s="16">
        <f t="shared" si="14"/>
        <v>-55236.840000000004</v>
      </c>
      <c r="F36" s="16">
        <f t="shared" si="14"/>
        <v>-76165.299999999988</v>
      </c>
      <c r="G36" s="16">
        <f t="shared" si="14"/>
        <v>-74667.299999999988</v>
      </c>
      <c r="H36" s="16">
        <f t="shared" si="14"/>
        <v>-75379.31</v>
      </c>
      <c r="I36" s="16">
        <f t="shared" si="14"/>
        <v>-46775.719999999994</v>
      </c>
      <c r="J36" s="16">
        <f t="shared" si="14"/>
        <v>-177289.68</v>
      </c>
      <c r="K36" s="16">
        <f t="shared" si="14"/>
        <v>-125661.63999999998</v>
      </c>
      <c r="L36" s="16">
        <f t="shared" si="14"/>
        <v>-239612.27000000002</v>
      </c>
      <c r="M36" s="16">
        <f t="shared" si="14"/>
        <v>-108381.27</v>
      </c>
      <c r="N36" s="16">
        <f t="shared" si="14"/>
        <v>-173949.69</v>
      </c>
      <c r="O36" s="16">
        <f t="shared" si="14"/>
        <v>-233040.08</v>
      </c>
      <c r="P36" s="16">
        <f t="shared" si="14"/>
        <v>-195628.72999999998</v>
      </c>
      <c r="Q36" s="16">
        <f t="shared" si="14"/>
        <v>-168711.25999999998</v>
      </c>
      <c r="R36" s="16">
        <f t="shared" si="14"/>
        <v>-139437.59000000003</v>
      </c>
      <c r="S36" s="16">
        <f t="shared" si="14"/>
        <v>-126154.49</v>
      </c>
      <c r="T36" s="16">
        <f t="shared" si="14"/>
        <v>-126300.8</v>
      </c>
      <c r="U36" s="16">
        <f t="shared" si="14"/>
        <v>-90739.469999999987</v>
      </c>
      <c r="V36" s="16">
        <f t="shared" si="14"/>
        <v>-86569.23</v>
      </c>
      <c r="W36" s="16">
        <f t="shared" si="14"/>
        <v>-83795.070000000007</v>
      </c>
      <c r="X36" s="16">
        <f t="shared" si="14"/>
        <v>230570.98000000004</v>
      </c>
      <c r="Y36" s="16">
        <f t="shared" si="14"/>
        <v>-95013.010000000009</v>
      </c>
      <c r="Z36" s="16">
        <f t="shared" si="14"/>
        <v>-92416.370000000024</v>
      </c>
      <c r="AA36" s="16">
        <f t="shared" si="14"/>
        <v>-239988.14999999994</v>
      </c>
      <c r="AB36" s="16">
        <f t="shared" si="14"/>
        <v>-97819.81</v>
      </c>
      <c r="AC36" s="16">
        <f t="shared" si="14"/>
        <v>-93623.169999999955</v>
      </c>
      <c r="AD36" s="16">
        <f t="shared" si="14"/>
        <v>-128133.22999999998</v>
      </c>
      <c r="AE36" s="16">
        <f t="shared" si="14"/>
        <v>-118941.63999999996</v>
      </c>
      <c r="AF36" s="16">
        <f t="shared" si="14"/>
        <v>-110341.08999999997</v>
      </c>
      <c r="AG36" s="16">
        <f t="shared" si="14"/>
        <v>-101620.58999999997</v>
      </c>
      <c r="AH36" s="16">
        <f t="shared" si="14"/>
        <v>-89390.569999999949</v>
      </c>
      <c r="AI36" s="16">
        <f t="shared" ref="AI36:BJ36" si="15">AI25-AI34</f>
        <v>-153467.46999999997</v>
      </c>
      <c r="AJ36" s="16">
        <f t="shared" si="15"/>
        <v>502942.28</v>
      </c>
      <c r="AK36" s="16">
        <f t="shared" si="15"/>
        <v>-122120.12</v>
      </c>
      <c r="AL36" s="16">
        <f t="shared" si="15"/>
        <v>-103791.87</v>
      </c>
      <c r="AM36" s="16">
        <f t="shared" si="15"/>
        <v>102763.31000000017</v>
      </c>
      <c r="AN36" s="16">
        <f t="shared" si="15"/>
        <v>-13862.430000000051</v>
      </c>
      <c r="AO36" s="16">
        <f t="shared" si="15"/>
        <v>523.03999999992084</v>
      </c>
      <c r="AP36" s="16">
        <f t="shared" si="15"/>
        <v>24305.869999999995</v>
      </c>
      <c r="AQ36" s="16">
        <f t="shared" si="15"/>
        <v>51135.480000000214</v>
      </c>
      <c r="AR36" s="16">
        <f t="shared" si="15"/>
        <v>78437.309999999939</v>
      </c>
      <c r="AS36" s="16">
        <f t="shared" si="15"/>
        <v>107199.11999999988</v>
      </c>
      <c r="AT36" s="16">
        <f t="shared" si="15"/>
        <v>140182.24000000011</v>
      </c>
      <c r="AU36" s="16">
        <f t="shared" si="15"/>
        <v>175774.01</v>
      </c>
      <c r="AV36" s="16">
        <f t="shared" si="15"/>
        <v>1564187.96</v>
      </c>
      <c r="AW36" s="16">
        <f t="shared" si="15"/>
        <v>260249.25000000012</v>
      </c>
      <c r="AX36" s="16">
        <f t="shared" si="15"/>
        <v>309742.17999999982</v>
      </c>
      <c r="AY36" s="16">
        <f t="shared" si="15"/>
        <v>853859.59999999986</v>
      </c>
      <c r="AZ36" s="16">
        <f t="shared" si="15"/>
        <v>671048.0700000003</v>
      </c>
      <c r="BA36" s="16">
        <f t="shared" si="15"/>
        <v>684864.85000000009</v>
      </c>
      <c r="BB36" s="16">
        <f t="shared" si="15"/>
        <v>749859.00000000023</v>
      </c>
      <c r="BC36" s="16">
        <f t="shared" si="15"/>
        <v>826869.14999999944</v>
      </c>
      <c r="BD36" s="16">
        <f t="shared" si="15"/>
        <v>904040.07999999961</v>
      </c>
      <c r="BE36" s="16">
        <f t="shared" si="15"/>
        <v>986282.45000000019</v>
      </c>
      <c r="BF36" s="16">
        <f t="shared" si="15"/>
        <v>1084011.8700000003</v>
      </c>
      <c r="BG36" s="16">
        <f t="shared" si="15"/>
        <v>1189677.96</v>
      </c>
      <c r="BH36" s="16">
        <f t="shared" si="15"/>
        <v>3163955.6000000006</v>
      </c>
      <c r="BI36" s="16">
        <f t="shared" si="15"/>
        <v>1447051.0300000003</v>
      </c>
      <c r="BJ36" s="16">
        <f t="shared" si="15"/>
        <v>1600888.02</v>
      </c>
    </row>
    <row r="37" spans="2:62" x14ac:dyDescent="0.2">
      <c r="B37" s="22" t="s">
        <v>32</v>
      </c>
      <c r="C37" s="23">
        <f t="shared" ref="C37:AH37" si="16">IF(C21=0,0,C36/C21)</f>
        <v>1.1177839790140229</v>
      </c>
      <c r="D37" s="23">
        <f t="shared" si="16"/>
        <v>-3.6469638906541921</v>
      </c>
      <c r="E37" s="23">
        <f t="shared" si="16"/>
        <v>-1.6798411784133536</v>
      </c>
      <c r="F37" s="23">
        <f t="shared" si="16"/>
        <v>-1.7072039621590143</v>
      </c>
      <c r="G37" s="23">
        <f t="shared" si="16"/>
        <v>-0.97799106534151725</v>
      </c>
      <c r="H37" s="23">
        <f t="shared" si="16"/>
        <v>-1.3436027134677708</v>
      </c>
      <c r="I37" s="23">
        <f t="shared" si="16"/>
        <v>-1.0553695541569412</v>
      </c>
      <c r="J37" s="23">
        <f t="shared" si="16"/>
        <v>-6.5889479851622967</v>
      </c>
      <c r="K37" s="23">
        <f t="shared" si="16"/>
        <v>-2.6194078789660078</v>
      </c>
      <c r="L37" s="23">
        <f t="shared" si="16"/>
        <v>-3.6858169611810752</v>
      </c>
      <c r="M37" s="23">
        <f t="shared" si="16"/>
        <v>-1.4426080845269518</v>
      </c>
      <c r="N37" s="23">
        <f t="shared" si="16"/>
        <v>-4.57915623334969</v>
      </c>
      <c r="O37" s="23">
        <f t="shared" si="16"/>
        <v>22.305929198033969</v>
      </c>
      <c r="P37" s="23">
        <f t="shared" si="16"/>
        <v>122.88391185818917</v>
      </c>
      <c r="Q37" s="23">
        <f t="shared" si="16"/>
        <v>401.23492199391166</v>
      </c>
      <c r="R37" s="23">
        <f t="shared" si="16"/>
        <v>-1.2668135980217601</v>
      </c>
      <c r="S37" s="23">
        <f t="shared" si="16"/>
        <v>-1.1712217975604733</v>
      </c>
      <c r="T37" s="23">
        <f t="shared" si="16"/>
        <v>-0.96865719730363753</v>
      </c>
      <c r="U37" s="23">
        <f t="shared" si="16"/>
        <v>-0.47086037548765647</v>
      </c>
      <c r="V37" s="23">
        <f t="shared" si="16"/>
        <v>-0.41332381236622179</v>
      </c>
      <c r="W37" s="23">
        <f t="shared" si="16"/>
        <v>-0.37549456282803656</v>
      </c>
      <c r="X37" s="23">
        <f t="shared" si="16"/>
        <v>0.18040654309067905</v>
      </c>
      <c r="Y37" s="23">
        <f t="shared" si="16"/>
        <v>-0.37028487298006091</v>
      </c>
      <c r="Z37" s="23">
        <f t="shared" si="16"/>
        <v>-0.33441666587962415</v>
      </c>
      <c r="AA37" s="23">
        <f t="shared" si="16"/>
        <v>-0.54236291800957059</v>
      </c>
      <c r="AB37" s="23">
        <f t="shared" si="16"/>
        <v>-0.22604371068086568</v>
      </c>
      <c r="AC37" s="23">
        <f t="shared" si="16"/>
        <v>-0.18450400167194922</v>
      </c>
      <c r="AD37" s="23">
        <f t="shared" si="16"/>
        <v>-0.22834724194297876</v>
      </c>
      <c r="AE37" s="23">
        <f t="shared" si="16"/>
        <v>-0.19319855913611181</v>
      </c>
      <c r="AF37" s="23">
        <f t="shared" si="16"/>
        <v>-0.16557229572198359</v>
      </c>
      <c r="AG37" s="23">
        <f t="shared" si="16"/>
        <v>-0.14119513134447298</v>
      </c>
      <c r="AH37" s="23">
        <f t="shared" si="16"/>
        <v>-0.11541544971648567</v>
      </c>
      <c r="AI37" s="23">
        <f t="shared" ref="AI37:BJ37" si="17">IF(AI21=0,0,AI36/AI21)</f>
        <v>-0.18405846331424797</v>
      </c>
      <c r="AJ37" s="23">
        <f t="shared" si="17"/>
        <v>0.1655512394974856</v>
      </c>
      <c r="AK37" s="23">
        <f t="shared" si="17"/>
        <v>-0.12413014579656778</v>
      </c>
      <c r="AL37" s="23">
        <f t="shared" si="17"/>
        <v>-9.6462746292027307E-2</v>
      </c>
      <c r="AM37" s="23">
        <f t="shared" si="17"/>
        <v>6.8263586792906852E-2</v>
      </c>
      <c r="AN37" s="23">
        <f t="shared" si="17"/>
        <v>-9.406106528797805E-3</v>
      </c>
      <c r="AO37" s="23">
        <f t="shared" si="17"/>
        <v>3.190099527579469E-4</v>
      </c>
      <c r="AP37" s="23">
        <f t="shared" si="17"/>
        <v>1.3686514260645937E-2</v>
      </c>
      <c r="AQ37" s="23">
        <f t="shared" si="17"/>
        <v>2.6602330019691062E-2</v>
      </c>
      <c r="AR37" s="23">
        <f t="shared" si="17"/>
        <v>3.7910726042512666E-2</v>
      </c>
      <c r="AS37" s="23">
        <f t="shared" si="17"/>
        <v>4.8115895122628018E-2</v>
      </c>
      <c r="AT37" s="23">
        <f t="shared" si="17"/>
        <v>5.8530666585498353E-2</v>
      </c>
      <c r="AU37" s="23">
        <f t="shared" si="17"/>
        <v>6.8260287902720346E-2</v>
      </c>
      <c r="AV37" s="23">
        <f t="shared" si="17"/>
        <v>0.21518307592908698</v>
      </c>
      <c r="AW37" s="23">
        <f t="shared" si="17"/>
        <v>8.5711194879943317E-2</v>
      </c>
      <c r="AX37" s="23">
        <f t="shared" si="17"/>
        <v>9.3249875272320537E-2</v>
      </c>
      <c r="AY37" s="23">
        <f t="shared" si="17"/>
        <v>0.18743453447507838</v>
      </c>
      <c r="AZ37" s="23">
        <f t="shared" si="17"/>
        <v>0.14377586881717025</v>
      </c>
      <c r="BA37" s="23">
        <f t="shared" si="17"/>
        <v>0.12772951719294995</v>
      </c>
      <c r="BB37" s="23">
        <f t="shared" si="17"/>
        <v>0.12744453998350458</v>
      </c>
      <c r="BC37" s="23">
        <f t="shared" si="17"/>
        <v>0.12832565394855078</v>
      </c>
      <c r="BD37" s="23">
        <f t="shared" si="17"/>
        <v>0.12935588453222349</v>
      </c>
      <c r="BE37" s="23">
        <f t="shared" si="17"/>
        <v>0.13007565819177266</v>
      </c>
      <c r="BF37" s="23">
        <f t="shared" si="17"/>
        <v>0.13222548206510398</v>
      </c>
      <c r="BG37" s="23">
        <f t="shared" si="17"/>
        <v>0.13422993944653061</v>
      </c>
      <c r="BH37" s="23">
        <f t="shared" si="17"/>
        <v>0.20049276884135012</v>
      </c>
      <c r="BI37" s="23">
        <f t="shared" si="17"/>
        <v>0.13648252880097161</v>
      </c>
      <c r="BJ37" s="23">
        <f t="shared" si="17"/>
        <v>0.13689548793148515</v>
      </c>
    </row>
    <row r="39" spans="2:62" x14ac:dyDescent="0.2">
      <c r="B39" s="9" t="s">
        <v>33</v>
      </c>
      <c r="C39" s="16">
        <v>568065.06000000006</v>
      </c>
      <c r="D39" s="16">
        <v>518154.97</v>
      </c>
      <c r="E39" s="16">
        <v>399745.93</v>
      </c>
      <c r="F39" s="16">
        <v>338469.34</v>
      </c>
      <c r="G39" s="16">
        <v>251526.54</v>
      </c>
      <c r="H39" s="16">
        <v>125797.58</v>
      </c>
      <c r="I39" s="16">
        <v>63956.94</v>
      </c>
      <c r="J39" s="16">
        <v>2887987.87</v>
      </c>
      <c r="K39" s="16">
        <v>2762780.01</v>
      </c>
      <c r="L39" s="16">
        <v>2484720.56</v>
      </c>
      <c r="M39" s="16">
        <v>2249854.79</v>
      </c>
      <c r="N39" s="16">
        <v>1942431.23</v>
      </c>
      <c r="O39" s="16">
        <v>1797884.07</v>
      </c>
      <c r="P39" s="16">
        <v>1586403.65</v>
      </c>
      <c r="Q39" s="16">
        <v>1415837.21</v>
      </c>
      <c r="R39" s="16">
        <v>1326911.82</v>
      </c>
      <c r="S39" s="16">
        <v>1370204.25</v>
      </c>
      <c r="T39" s="16">
        <v>1126219.05</v>
      </c>
      <c r="U39" s="16">
        <v>969451.18</v>
      </c>
      <c r="V39" s="16">
        <v>825759.88</v>
      </c>
      <c r="W39" s="16">
        <v>702289.6</v>
      </c>
      <c r="X39" s="16">
        <v>870307.49</v>
      </c>
      <c r="Y39" s="16">
        <v>5696477.4000000004</v>
      </c>
      <c r="Z39" s="16">
        <v>5526225.5800000001</v>
      </c>
      <c r="AA39" s="16">
        <v>5124943.6100000003</v>
      </c>
      <c r="AB39" s="16">
        <v>4900011.2</v>
      </c>
      <c r="AC39" s="16">
        <v>4442154.82</v>
      </c>
      <c r="AD39" s="16">
        <v>4112521.87</v>
      </c>
      <c r="AE39" s="16">
        <v>3782741.2</v>
      </c>
      <c r="AF39" s="16">
        <v>3470273.35</v>
      </c>
      <c r="AG39" s="16">
        <v>3168365.46</v>
      </c>
      <c r="AH39" s="16">
        <v>2948961.66</v>
      </c>
      <c r="AI39" s="16">
        <v>2615801.59</v>
      </c>
      <c r="AJ39" s="16">
        <v>2932560.96</v>
      </c>
      <c r="AK39" s="16">
        <v>2490472.7999999998</v>
      </c>
      <c r="AL39" s="16">
        <v>2066211.24</v>
      </c>
      <c r="AM39" s="16">
        <v>1583958.76</v>
      </c>
      <c r="AN39" s="16">
        <v>1363653.37</v>
      </c>
      <c r="AO39" s="16">
        <v>857224.04</v>
      </c>
      <c r="AP39" s="16">
        <v>626789.38</v>
      </c>
      <c r="AQ39" s="16">
        <v>464523.07</v>
      </c>
      <c r="AR39" s="16">
        <v>332616.34000000003</v>
      </c>
      <c r="AS39" s="16">
        <v>244188.52</v>
      </c>
      <c r="AT39" s="16">
        <v>230921.62</v>
      </c>
      <c r="AU39" s="16">
        <v>270657.81</v>
      </c>
      <c r="AV39" s="16">
        <v>1710136.76</v>
      </c>
      <c r="AW39" s="16">
        <v>1607292.69</v>
      </c>
      <c r="AX39" s="16">
        <v>1607166.85</v>
      </c>
      <c r="AY39" s="16">
        <v>1601707.79</v>
      </c>
      <c r="AZ39" s="16">
        <v>2240281.77</v>
      </c>
      <c r="BA39" s="16">
        <v>2026512.9</v>
      </c>
      <c r="BB39" s="16">
        <v>2605936.7799999998</v>
      </c>
      <c r="BC39" s="16">
        <v>9286974.7100000009</v>
      </c>
      <c r="BD39" s="16">
        <v>9931934.6199999992</v>
      </c>
      <c r="BE39" s="16">
        <v>10635030.93</v>
      </c>
      <c r="BF39" s="16">
        <v>11434286.84</v>
      </c>
      <c r="BG39" s="16">
        <v>12317463.970000001</v>
      </c>
      <c r="BH39" s="16">
        <v>15151278.439999999</v>
      </c>
      <c r="BI39" s="16">
        <v>16010833.369999999</v>
      </c>
      <c r="BJ39" s="16">
        <v>16989144.640000001</v>
      </c>
    </row>
    <row r="41" spans="2:62" x14ac:dyDescent="0.2">
      <c r="B41" s="19" t="s">
        <v>116</v>
      </c>
    </row>
    <row r="42" spans="2:62" x14ac:dyDescent="0.2">
      <c r="B42" s="19" t="s">
        <v>168</v>
      </c>
    </row>
    <row r="43" spans="2:62" x14ac:dyDescent="0.2">
      <c r="B43" s="19"/>
    </row>
  </sheetData>
  <mergeCells count="5">
    <mergeCell ref="C3:N3"/>
    <mergeCell ref="O3:Z3"/>
    <mergeCell ref="AA3:AL3"/>
    <mergeCell ref="AM3:AX3"/>
    <mergeCell ref="AY3:BJ3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showGridLines="0" tabSelected="1" workbookViewId="0">
      <selection activeCell="C22" sqref="C22"/>
    </sheetView>
  </sheetViews>
  <sheetFormatPr baseColWidth="10" defaultColWidth="8.6640625" defaultRowHeight="15" x14ac:dyDescent="0.2"/>
  <cols>
    <col min="1" max="1" width="2" customWidth="1"/>
    <col min="2" max="2" width="34" customWidth="1"/>
    <col min="3" max="8" width="13" customWidth="1"/>
  </cols>
  <sheetData>
    <row r="1" spans="2:8" ht="18" x14ac:dyDescent="0.2">
      <c r="B1" s="1" t="s">
        <v>144</v>
      </c>
    </row>
    <row r="2" spans="2:8" x14ac:dyDescent="0.2">
      <c r="B2" s="2" t="s">
        <v>145</v>
      </c>
    </row>
    <row r="4" spans="2:8" x14ac:dyDescent="0.2"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2:8" x14ac:dyDescent="0.2">
      <c r="B5" s="5" t="s">
        <v>146</v>
      </c>
      <c r="C5" s="6"/>
      <c r="D5" s="6"/>
      <c r="E5" s="6"/>
      <c r="F5" s="6"/>
      <c r="G5" s="6"/>
      <c r="H5" s="6"/>
    </row>
    <row r="6" spans="2:8" x14ac:dyDescent="0.2">
      <c r="B6" s="7" t="s">
        <v>147</v>
      </c>
      <c r="C6" s="29"/>
      <c r="D6" s="29">
        <v>718</v>
      </c>
      <c r="E6" s="29">
        <v>1863</v>
      </c>
      <c r="F6" s="29">
        <v>11214</v>
      </c>
      <c r="G6" s="29">
        <v>41608</v>
      </c>
      <c r="H6" s="29">
        <v>173308</v>
      </c>
    </row>
    <row r="7" spans="2:8" x14ac:dyDescent="0.2">
      <c r="B7" s="9" t="s">
        <v>148</v>
      </c>
      <c r="C7" s="30"/>
      <c r="D7" s="30">
        <v>836</v>
      </c>
      <c r="E7" s="30">
        <v>2058</v>
      </c>
      <c r="F7" s="30">
        <v>10609</v>
      </c>
      <c r="G7" s="30">
        <v>40597</v>
      </c>
      <c r="H7" s="30">
        <v>167780</v>
      </c>
    </row>
    <row r="8" spans="2:8" x14ac:dyDescent="0.2">
      <c r="B8" s="7" t="s">
        <v>149</v>
      </c>
      <c r="C8" s="8"/>
      <c r="D8" s="8">
        <v>238748</v>
      </c>
      <c r="E8" s="8">
        <v>505326</v>
      </c>
      <c r="F8" s="8">
        <v>3283955</v>
      </c>
      <c r="G8" s="8">
        <v>13068337</v>
      </c>
      <c r="H8" s="8">
        <v>50178806</v>
      </c>
    </row>
    <row r="9" spans="2:8" x14ac:dyDescent="0.2">
      <c r="B9" s="12" t="s">
        <v>150</v>
      </c>
      <c r="E9" s="13">
        <f>E7/D7-1</f>
        <v>1.4617224880382773</v>
      </c>
      <c r="F9" s="13">
        <f>F7/E7-1</f>
        <v>4.1550048590864916</v>
      </c>
      <c r="G9" s="13">
        <f>G7/F7-1</f>
        <v>2.8266566123103027</v>
      </c>
      <c r="H9" s="13">
        <f>H7/G7-1</f>
        <v>3.1328176958888587</v>
      </c>
    </row>
    <row r="11" spans="2:8" x14ac:dyDescent="0.2">
      <c r="B11" s="5" t="s">
        <v>151</v>
      </c>
      <c r="C11" s="6"/>
      <c r="D11" s="6"/>
    </row>
    <row r="12" spans="2:8" x14ac:dyDescent="0.2">
      <c r="C12" s="4" t="s">
        <v>142</v>
      </c>
    </row>
    <row r="13" spans="2:8" x14ac:dyDescent="0.2">
      <c r="B13" s="31" t="s">
        <v>152</v>
      </c>
      <c r="C13" s="32">
        <v>15</v>
      </c>
      <c r="E13" s="19" t="s">
        <v>153</v>
      </c>
    </row>
    <row r="14" spans="2:8" x14ac:dyDescent="0.2">
      <c r="B14" s="31" t="s">
        <v>154</v>
      </c>
      <c r="C14" s="32">
        <v>7.81</v>
      </c>
      <c r="E14" s="19" t="s">
        <v>155</v>
      </c>
    </row>
    <row r="15" spans="2:8" x14ac:dyDescent="0.2">
      <c r="B15" s="7" t="s">
        <v>156</v>
      </c>
      <c r="C15" s="33">
        <f>C13-C14</f>
        <v>7.19</v>
      </c>
    </row>
    <row r="16" spans="2:8" x14ac:dyDescent="0.2">
      <c r="B16" s="31" t="s">
        <v>157</v>
      </c>
      <c r="C16" s="34">
        <v>0.05</v>
      </c>
      <c r="E16" s="19" t="s">
        <v>158</v>
      </c>
    </row>
    <row r="17" spans="2:5" x14ac:dyDescent="0.2">
      <c r="B17" s="7" t="s">
        <v>159</v>
      </c>
      <c r="C17" s="35">
        <f>1/C16</f>
        <v>20</v>
      </c>
    </row>
    <row r="18" spans="2:5" x14ac:dyDescent="0.2">
      <c r="B18" s="7" t="s">
        <v>160</v>
      </c>
      <c r="C18" s="36">
        <f>(1-C16)^12</f>
        <v>0.54036008766263688</v>
      </c>
    </row>
    <row r="19" spans="2:5" x14ac:dyDescent="0.2">
      <c r="B19" s="31" t="s">
        <v>143</v>
      </c>
      <c r="C19" s="32">
        <v>30</v>
      </c>
      <c r="E19" s="19" t="s">
        <v>161</v>
      </c>
    </row>
    <row r="20" spans="2:5" x14ac:dyDescent="0.2">
      <c r="B20" s="9" t="s">
        <v>162</v>
      </c>
      <c r="C20" s="37">
        <f>C15*C17</f>
        <v>143.80000000000001</v>
      </c>
    </row>
    <row r="21" spans="2:5" x14ac:dyDescent="0.2">
      <c r="B21" s="5" t="s">
        <v>163</v>
      </c>
      <c r="C21" s="38">
        <f>C20/C19</f>
        <v>4.7933333333333339</v>
      </c>
    </row>
    <row r="22" spans="2:5" x14ac:dyDescent="0.2">
      <c r="B22" s="7" t="s">
        <v>164</v>
      </c>
      <c r="C22" s="35">
        <f>C19/C15</f>
        <v>4.1724617524339358</v>
      </c>
    </row>
    <row r="24" spans="2:5" x14ac:dyDescent="0.2">
      <c r="B24" s="19" t="s">
        <v>165</v>
      </c>
    </row>
    <row r="25" spans="2:5" x14ac:dyDescent="0.2">
      <c r="B25" s="19" t="s">
        <v>166</v>
      </c>
    </row>
    <row r="26" spans="2:5" x14ac:dyDescent="0.2">
      <c r="B26" s="19" t="s">
        <v>167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Book Revenue Actuals</vt:lpstr>
      <vt:lpstr>Monthly P&amp;L</vt:lpstr>
      <vt:lpstr>DTC &amp; Membership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Microsoft Office User</cp:lastModifiedBy>
  <cp:revision>0</cp:revision>
  <dcterms:created xsi:type="dcterms:W3CDTF">2026-06-24T22:06:41Z</dcterms:created>
  <dcterms:modified xsi:type="dcterms:W3CDTF">2026-06-25T15:54:58Z</dcterms:modified>
  <dc:language>en-US</dc:language>
</cp:coreProperties>
</file>